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2025 SA Endowment Management Portfolio\2025 Endowment Portfolio - Part B\H - Council Administration &amp; Accounting\"/>
    </mc:Choice>
  </mc:AlternateContent>
  <xr:revisionPtr revIDLastSave="0" documentId="13_ncr:1_{835FBF79-A2F0-4AD3-AB77-06CA22AEEBBF}" xr6:coauthVersionLast="47" xr6:coauthVersionMax="47" xr10:uidLastSave="{00000000-0000-0000-0000-000000000000}"/>
  <bookViews>
    <workbookView xWindow="0" yWindow="0" windowWidth="23040" windowHeight="14040" xr2:uid="{00000000-000D-0000-FFFF-FFFF00000000}"/>
  </bookViews>
  <sheets>
    <sheet name="Qtr1" sheetId="1" r:id="rId1"/>
    <sheet name="Qtr2" sheetId="2" r:id="rId2"/>
    <sheet name="Qtr3" sheetId="3" r:id="rId3"/>
    <sheet name="Qtr4" sheetId="4" r:id="rId4"/>
    <sheet name="YTD" sheetId="5" r:id="rId5"/>
    <sheet name="12 qtr avg" sheetId="9" r:id="rId6"/>
  </sheets>
  <definedNames>
    <definedName name="_xlnm.Print_Area" localSheetId="0">'Qtr1'!$A$1:$AF$100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" i="4" l="1"/>
  <c r="D1" i="2"/>
  <c r="D1" i="3"/>
  <c r="AF97" i="5"/>
  <c r="AF97" i="3"/>
  <c r="AF96" i="2"/>
  <c r="M33" i="5" l="1"/>
  <c r="AB90" i="1" l="1"/>
  <c r="AA90" i="1"/>
  <c r="H90" i="1"/>
  <c r="G90" i="1"/>
  <c r="F90" i="1"/>
  <c r="M4" i="5" l="1"/>
  <c r="T27" i="5"/>
  <c r="S27" i="5"/>
  <c r="R27" i="5"/>
  <c r="Q27" i="5"/>
  <c r="P27" i="5"/>
  <c r="O27" i="5"/>
  <c r="N27" i="5"/>
  <c r="M27" i="5"/>
  <c r="T26" i="5"/>
  <c r="S26" i="5"/>
  <c r="R26" i="5"/>
  <c r="Q26" i="5"/>
  <c r="P26" i="5"/>
  <c r="O26" i="5"/>
  <c r="N26" i="5"/>
  <c r="M26" i="5"/>
  <c r="T25" i="5"/>
  <c r="S25" i="5"/>
  <c r="R25" i="5"/>
  <c r="Q25" i="5"/>
  <c r="P25" i="5"/>
  <c r="O25" i="5"/>
  <c r="N25" i="5"/>
  <c r="M25" i="5"/>
  <c r="T24" i="5"/>
  <c r="S24" i="5"/>
  <c r="R24" i="5"/>
  <c r="Q24" i="5"/>
  <c r="P24" i="5"/>
  <c r="O24" i="5"/>
  <c r="N24" i="5"/>
  <c r="M24" i="5"/>
  <c r="T23" i="5"/>
  <c r="S23" i="5"/>
  <c r="R23" i="5"/>
  <c r="Q23" i="5"/>
  <c r="P23" i="5"/>
  <c r="O23" i="5"/>
  <c r="N23" i="5"/>
  <c r="M23" i="5"/>
  <c r="T22" i="5"/>
  <c r="S22" i="5"/>
  <c r="R22" i="5"/>
  <c r="Q22" i="5"/>
  <c r="P22" i="5"/>
  <c r="O22" i="5"/>
  <c r="N22" i="5"/>
  <c r="M22" i="5"/>
  <c r="T21" i="5"/>
  <c r="S21" i="5"/>
  <c r="R21" i="5"/>
  <c r="Q21" i="5"/>
  <c r="P21" i="5"/>
  <c r="O21" i="5"/>
  <c r="N21" i="5"/>
  <c r="M21" i="5"/>
  <c r="T20" i="5"/>
  <c r="S20" i="5"/>
  <c r="R20" i="5"/>
  <c r="Q20" i="5"/>
  <c r="P20" i="5"/>
  <c r="O20" i="5"/>
  <c r="N20" i="5"/>
  <c r="M20" i="5"/>
  <c r="T19" i="5"/>
  <c r="S19" i="5"/>
  <c r="R19" i="5"/>
  <c r="Q19" i="5"/>
  <c r="P19" i="5"/>
  <c r="O19" i="5"/>
  <c r="N19" i="5"/>
  <c r="M19" i="5"/>
  <c r="T18" i="5"/>
  <c r="S18" i="5"/>
  <c r="R18" i="5"/>
  <c r="Q18" i="5"/>
  <c r="P18" i="5"/>
  <c r="O18" i="5"/>
  <c r="N18" i="5"/>
  <c r="M18" i="5"/>
  <c r="T17" i="5"/>
  <c r="S17" i="5"/>
  <c r="R17" i="5"/>
  <c r="Q17" i="5"/>
  <c r="P17" i="5"/>
  <c r="O17" i="5"/>
  <c r="N17" i="5"/>
  <c r="M17" i="5"/>
  <c r="T16" i="5"/>
  <c r="S16" i="5"/>
  <c r="R16" i="5"/>
  <c r="Q16" i="5"/>
  <c r="P16" i="5"/>
  <c r="O16" i="5"/>
  <c r="N16" i="5"/>
  <c r="M16" i="5"/>
  <c r="T15" i="5"/>
  <c r="S15" i="5"/>
  <c r="R15" i="5"/>
  <c r="Q15" i="5"/>
  <c r="P15" i="5"/>
  <c r="O15" i="5"/>
  <c r="N15" i="5"/>
  <c r="M15" i="5"/>
  <c r="T14" i="5"/>
  <c r="S14" i="5"/>
  <c r="R14" i="5"/>
  <c r="Q14" i="5"/>
  <c r="P14" i="5"/>
  <c r="O14" i="5"/>
  <c r="N14" i="5"/>
  <c r="M14" i="5"/>
  <c r="T13" i="5"/>
  <c r="S13" i="5"/>
  <c r="R13" i="5"/>
  <c r="Q13" i="5"/>
  <c r="P13" i="5"/>
  <c r="O13" i="5"/>
  <c r="N13" i="5"/>
  <c r="M13" i="5"/>
  <c r="T12" i="5"/>
  <c r="S12" i="5"/>
  <c r="R12" i="5"/>
  <c r="Q12" i="5"/>
  <c r="P12" i="5"/>
  <c r="O12" i="5"/>
  <c r="N12" i="5"/>
  <c r="M12" i="5"/>
  <c r="T11" i="5"/>
  <c r="S11" i="5"/>
  <c r="R11" i="5"/>
  <c r="Q11" i="5"/>
  <c r="P11" i="5"/>
  <c r="O11" i="5"/>
  <c r="N11" i="5"/>
  <c r="M11" i="5"/>
  <c r="T10" i="5"/>
  <c r="S10" i="5"/>
  <c r="R10" i="5"/>
  <c r="Q10" i="5"/>
  <c r="P10" i="5"/>
  <c r="O10" i="5"/>
  <c r="N10" i="5"/>
  <c r="M10" i="5"/>
  <c r="T9" i="5"/>
  <c r="S9" i="5"/>
  <c r="R9" i="5"/>
  <c r="Q9" i="5"/>
  <c r="P9" i="5"/>
  <c r="O9" i="5"/>
  <c r="N9" i="5"/>
  <c r="M9" i="5"/>
  <c r="T8" i="5"/>
  <c r="S8" i="5"/>
  <c r="R8" i="5"/>
  <c r="Q8" i="5"/>
  <c r="P8" i="5"/>
  <c r="O8" i="5"/>
  <c r="N8" i="5"/>
  <c r="M8" i="5"/>
  <c r="T7" i="5"/>
  <c r="S7" i="5"/>
  <c r="R7" i="5"/>
  <c r="Q7" i="5"/>
  <c r="P7" i="5"/>
  <c r="O7" i="5"/>
  <c r="N7" i="5"/>
  <c r="M7" i="5"/>
  <c r="T6" i="5"/>
  <c r="S6" i="5"/>
  <c r="R6" i="5"/>
  <c r="Q6" i="5"/>
  <c r="P6" i="5"/>
  <c r="O6" i="5"/>
  <c r="N6" i="5"/>
  <c r="M6" i="5"/>
  <c r="T5" i="5"/>
  <c r="S5" i="5"/>
  <c r="R5" i="5"/>
  <c r="Q5" i="5"/>
  <c r="P5" i="5"/>
  <c r="O5" i="5"/>
  <c r="N5" i="5"/>
  <c r="M5" i="5"/>
  <c r="T89" i="5" l="1"/>
  <c r="S89" i="5"/>
  <c r="R89" i="5"/>
  <c r="Q89" i="5"/>
  <c r="P89" i="5"/>
  <c r="O89" i="5"/>
  <c r="N89" i="5"/>
  <c r="M89" i="5"/>
  <c r="T87" i="5"/>
  <c r="S87" i="5"/>
  <c r="R87" i="5"/>
  <c r="Q87" i="5"/>
  <c r="P87" i="5"/>
  <c r="O87" i="5"/>
  <c r="N87" i="5"/>
  <c r="M87" i="5"/>
  <c r="T85" i="5"/>
  <c r="S85" i="5"/>
  <c r="R85" i="5"/>
  <c r="Q85" i="5"/>
  <c r="P85" i="5"/>
  <c r="O85" i="5"/>
  <c r="N85" i="5"/>
  <c r="M85" i="5"/>
  <c r="T78" i="5"/>
  <c r="S78" i="5"/>
  <c r="R78" i="5"/>
  <c r="Q78" i="5"/>
  <c r="P78" i="5"/>
  <c r="O78" i="5"/>
  <c r="N78" i="5"/>
  <c r="M78" i="5"/>
  <c r="T77" i="5"/>
  <c r="S77" i="5"/>
  <c r="R77" i="5"/>
  <c r="Q77" i="5"/>
  <c r="P77" i="5"/>
  <c r="O77" i="5"/>
  <c r="N77" i="5"/>
  <c r="M77" i="5"/>
  <c r="T76" i="5"/>
  <c r="S76" i="5"/>
  <c r="R76" i="5"/>
  <c r="Q76" i="5"/>
  <c r="P76" i="5"/>
  <c r="O76" i="5"/>
  <c r="N76" i="5"/>
  <c r="M76" i="5"/>
  <c r="T75" i="5"/>
  <c r="S75" i="5"/>
  <c r="R75" i="5"/>
  <c r="Q75" i="5"/>
  <c r="P75" i="5"/>
  <c r="O75" i="5"/>
  <c r="N75" i="5"/>
  <c r="M75" i="5"/>
  <c r="T74" i="5"/>
  <c r="S74" i="5"/>
  <c r="R74" i="5"/>
  <c r="Q74" i="5"/>
  <c r="P74" i="5"/>
  <c r="O74" i="5"/>
  <c r="N74" i="5"/>
  <c r="M74" i="5"/>
  <c r="T73" i="5"/>
  <c r="S73" i="5"/>
  <c r="R73" i="5"/>
  <c r="Q73" i="5"/>
  <c r="P73" i="5"/>
  <c r="O73" i="5"/>
  <c r="N73" i="5"/>
  <c r="M73" i="5"/>
  <c r="T69" i="5"/>
  <c r="S69" i="5"/>
  <c r="R69" i="5"/>
  <c r="Q69" i="5"/>
  <c r="P69" i="5"/>
  <c r="O69" i="5"/>
  <c r="N69" i="5"/>
  <c r="M69" i="5"/>
  <c r="T68" i="5"/>
  <c r="S68" i="5"/>
  <c r="R68" i="5"/>
  <c r="Q68" i="5"/>
  <c r="P68" i="5"/>
  <c r="O68" i="5"/>
  <c r="N68" i="5"/>
  <c r="M68" i="5"/>
  <c r="T67" i="5"/>
  <c r="S67" i="5"/>
  <c r="R67" i="5"/>
  <c r="Q67" i="5"/>
  <c r="P67" i="5"/>
  <c r="O67" i="5"/>
  <c r="N67" i="5"/>
  <c r="M67" i="5"/>
  <c r="T66" i="5"/>
  <c r="S66" i="5"/>
  <c r="R66" i="5"/>
  <c r="Q66" i="5"/>
  <c r="P66" i="5"/>
  <c r="O66" i="5"/>
  <c r="N66" i="5"/>
  <c r="M66" i="5"/>
  <c r="T65" i="5"/>
  <c r="S65" i="5"/>
  <c r="R65" i="5"/>
  <c r="Q65" i="5"/>
  <c r="P65" i="5"/>
  <c r="O65" i="5"/>
  <c r="N65" i="5"/>
  <c r="M65" i="5"/>
  <c r="T64" i="5"/>
  <c r="S64" i="5"/>
  <c r="R64" i="5"/>
  <c r="Q64" i="5"/>
  <c r="P64" i="5"/>
  <c r="O64" i="5"/>
  <c r="N64" i="5"/>
  <c r="M64" i="5"/>
  <c r="T63" i="5"/>
  <c r="S63" i="5"/>
  <c r="R63" i="5"/>
  <c r="Q63" i="5"/>
  <c r="P63" i="5"/>
  <c r="O63" i="5"/>
  <c r="N63" i="5"/>
  <c r="M63" i="5"/>
  <c r="T62" i="5"/>
  <c r="S62" i="5"/>
  <c r="R62" i="5"/>
  <c r="Q62" i="5"/>
  <c r="P62" i="5"/>
  <c r="O62" i="5"/>
  <c r="N62" i="5"/>
  <c r="M62" i="5"/>
  <c r="T61" i="5"/>
  <c r="S61" i="5"/>
  <c r="R61" i="5"/>
  <c r="Q61" i="5"/>
  <c r="P61" i="5"/>
  <c r="O61" i="5"/>
  <c r="N61" i="5"/>
  <c r="M61" i="5"/>
  <c r="T56" i="5"/>
  <c r="S56" i="5"/>
  <c r="R56" i="5"/>
  <c r="Q56" i="5"/>
  <c r="P56" i="5"/>
  <c r="O56" i="5"/>
  <c r="N56" i="5"/>
  <c r="M56" i="5"/>
  <c r="T55" i="5"/>
  <c r="S55" i="5"/>
  <c r="R55" i="5"/>
  <c r="Q55" i="5"/>
  <c r="P55" i="5"/>
  <c r="O55" i="5"/>
  <c r="N55" i="5"/>
  <c r="M55" i="5"/>
  <c r="T54" i="5"/>
  <c r="S54" i="5"/>
  <c r="R54" i="5"/>
  <c r="Q54" i="5"/>
  <c r="P54" i="5"/>
  <c r="O54" i="5"/>
  <c r="N54" i="5"/>
  <c r="M54" i="5"/>
  <c r="T53" i="5"/>
  <c r="S53" i="5"/>
  <c r="R53" i="5"/>
  <c r="Q53" i="5"/>
  <c r="P53" i="5"/>
  <c r="O53" i="5"/>
  <c r="N53" i="5"/>
  <c r="M53" i="5"/>
  <c r="T52" i="5"/>
  <c r="S52" i="5"/>
  <c r="R52" i="5"/>
  <c r="Q52" i="5"/>
  <c r="P52" i="5"/>
  <c r="O52" i="5"/>
  <c r="N52" i="5"/>
  <c r="M52" i="5"/>
  <c r="T51" i="5"/>
  <c r="S51" i="5"/>
  <c r="R51" i="5"/>
  <c r="Q51" i="5"/>
  <c r="P51" i="5"/>
  <c r="O51" i="5"/>
  <c r="N51" i="5"/>
  <c r="M51" i="5"/>
  <c r="T50" i="5"/>
  <c r="S50" i="5"/>
  <c r="R50" i="5"/>
  <c r="Q50" i="5"/>
  <c r="P50" i="5"/>
  <c r="O50" i="5"/>
  <c r="N50" i="5"/>
  <c r="M50" i="5"/>
  <c r="T49" i="5"/>
  <c r="S49" i="5"/>
  <c r="R49" i="5"/>
  <c r="Q49" i="5"/>
  <c r="P49" i="5"/>
  <c r="O49" i="5"/>
  <c r="N49" i="5"/>
  <c r="M49" i="5"/>
  <c r="T46" i="5"/>
  <c r="S46" i="5"/>
  <c r="R46" i="5"/>
  <c r="Q46" i="5"/>
  <c r="P46" i="5"/>
  <c r="O46" i="5"/>
  <c r="N46" i="5"/>
  <c r="M46" i="5"/>
  <c r="T45" i="5"/>
  <c r="S45" i="5"/>
  <c r="R45" i="5"/>
  <c r="Q45" i="5"/>
  <c r="P45" i="5"/>
  <c r="O45" i="5"/>
  <c r="N45" i="5"/>
  <c r="M45" i="5"/>
  <c r="T44" i="5"/>
  <c r="S44" i="5"/>
  <c r="R44" i="5"/>
  <c r="Q44" i="5"/>
  <c r="P44" i="5"/>
  <c r="O44" i="5"/>
  <c r="N44" i="5"/>
  <c r="M44" i="5"/>
  <c r="T43" i="5"/>
  <c r="S43" i="5"/>
  <c r="R43" i="5"/>
  <c r="Q43" i="5"/>
  <c r="P43" i="5"/>
  <c r="O43" i="5"/>
  <c r="N43" i="5"/>
  <c r="M43" i="5"/>
  <c r="T42" i="5"/>
  <c r="S42" i="5"/>
  <c r="R42" i="5"/>
  <c r="Q42" i="5"/>
  <c r="P42" i="5"/>
  <c r="O42" i="5"/>
  <c r="N42" i="5"/>
  <c r="M42" i="5"/>
  <c r="T41" i="5"/>
  <c r="S41" i="5"/>
  <c r="R41" i="5"/>
  <c r="Q41" i="5"/>
  <c r="P41" i="5"/>
  <c r="O41" i="5"/>
  <c r="N41" i="5"/>
  <c r="M41" i="5"/>
  <c r="T40" i="5"/>
  <c r="S40" i="5"/>
  <c r="R40" i="5"/>
  <c r="Q40" i="5"/>
  <c r="P40" i="5"/>
  <c r="O40" i="5"/>
  <c r="N40" i="5"/>
  <c r="M40" i="5"/>
  <c r="T39" i="5"/>
  <c r="S39" i="5"/>
  <c r="R39" i="5"/>
  <c r="Q39" i="5"/>
  <c r="P39" i="5"/>
  <c r="O39" i="5"/>
  <c r="N39" i="5"/>
  <c r="M39" i="5"/>
  <c r="T38" i="5"/>
  <c r="S38" i="5"/>
  <c r="R38" i="5"/>
  <c r="Q38" i="5"/>
  <c r="P38" i="5"/>
  <c r="O38" i="5"/>
  <c r="N38" i="5"/>
  <c r="M38" i="5"/>
  <c r="T37" i="5"/>
  <c r="S37" i="5"/>
  <c r="R37" i="5"/>
  <c r="Q37" i="5"/>
  <c r="P37" i="5"/>
  <c r="O37" i="5"/>
  <c r="N37" i="5"/>
  <c r="M37" i="5"/>
  <c r="T36" i="5"/>
  <c r="S36" i="5"/>
  <c r="R36" i="5"/>
  <c r="Q36" i="5"/>
  <c r="P36" i="5"/>
  <c r="O36" i="5"/>
  <c r="N36" i="5"/>
  <c r="M36" i="5"/>
  <c r="T35" i="5"/>
  <c r="S35" i="5"/>
  <c r="R35" i="5"/>
  <c r="Q35" i="5"/>
  <c r="P35" i="5"/>
  <c r="O35" i="5"/>
  <c r="N35" i="5"/>
  <c r="M35" i="5"/>
  <c r="T34" i="5"/>
  <c r="S34" i="5"/>
  <c r="R34" i="5"/>
  <c r="Q34" i="5"/>
  <c r="P34" i="5"/>
  <c r="O34" i="5"/>
  <c r="N34" i="5"/>
  <c r="M34" i="5"/>
  <c r="T33" i="5"/>
  <c r="S33" i="5"/>
  <c r="R33" i="5"/>
  <c r="Q33" i="5"/>
  <c r="P33" i="5"/>
  <c r="O33" i="5"/>
  <c r="N33" i="5"/>
  <c r="T32" i="5"/>
  <c r="S32" i="5"/>
  <c r="R32" i="5"/>
  <c r="Q32" i="5"/>
  <c r="P32" i="5"/>
  <c r="O32" i="5"/>
  <c r="N32" i="5"/>
  <c r="M32" i="5"/>
  <c r="T31" i="5"/>
  <c r="S31" i="5"/>
  <c r="R31" i="5"/>
  <c r="Q31" i="5"/>
  <c r="P31" i="5"/>
  <c r="O31" i="5"/>
  <c r="N31" i="5"/>
  <c r="M31" i="5"/>
  <c r="D27" i="5" l="1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D24" i="3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V13" i="1" s="1"/>
  <c r="J12" i="1"/>
  <c r="V12" i="1" s="1"/>
  <c r="J11" i="1"/>
  <c r="J10" i="1"/>
  <c r="V10" i="1" s="1"/>
  <c r="J9" i="1"/>
  <c r="V9" i="1" s="1"/>
  <c r="J8" i="1"/>
  <c r="V8" i="1" s="1"/>
  <c r="J7" i="1"/>
  <c r="J6" i="1"/>
  <c r="J5" i="1"/>
  <c r="V5" i="1" s="1"/>
  <c r="J4" i="1"/>
  <c r="V4" i="1" s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1" i="1"/>
  <c r="V7" i="1"/>
  <c r="V6" i="1"/>
  <c r="C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AC51" i="9" l="1"/>
  <c r="AB51" i="9"/>
  <c r="AA51" i="9"/>
  <c r="AF99" i="1" l="1"/>
  <c r="E89" i="1" l="1"/>
  <c r="E88" i="1"/>
  <c r="E87" i="1"/>
  <c r="E86" i="1"/>
  <c r="E78" i="1"/>
  <c r="E77" i="1"/>
  <c r="E76" i="1"/>
  <c r="E75" i="1"/>
  <c r="E74" i="1"/>
  <c r="E73" i="1"/>
  <c r="E72" i="1"/>
  <c r="E69" i="1"/>
  <c r="E68" i="1"/>
  <c r="E67" i="1"/>
  <c r="E66" i="1"/>
  <c r="E56" i="1"/>
  <c r="E55" i="1"/>
  <c r="E54" i="1"/>
  <c r="E53" i="1"/>
  <c r="E52" i="1"/>
  <c r="E51" i="1"/>
  <c r="E50" i="1"/>
  <c r="E49" i="1"/>
  <c r="E48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Z51" i="9" l="1"/>
  <c r="AD6" i="9" l="1"/>
  <c r="AE6" i="9" s="1"/>
  <c r="AD7" i="9"/>
  <c r="AE7" i="9" s="1"/>
  <c r="AD8" i="9"/>
  <c r="AE8" i="9" s="1"/>
  <c r="AD9" i="9"/>
  <c r="AE9" i="9" s="1"/>
  <c r="AD10" i="9"/>
  <c r="AE10" i="9" s="1"/>
  <c r="AD11" i="9"/>
  <c r="AE11" i="9" s="1"/>
  <c r="AD12" i="9"/>
  <c r="AE12" i="9" s="1"/>
  <c r="AD13" i="9"/>
  <c r="AE13" i="9" s="1"/>
  <c r="AD14" i="9"/>
  <c r="AE14" i="9" s="1"/>
  <c r="AD15" i="9"/>
  <c r="AE15" i="9" s="1"/>
  <c r="AD16" i="9"/>
  <c r="AE16" i="9" s="1"/>
  <c r="AD17" i="9"/>
  <c r="AE17" i="9" s="1"/>
  <c r="AD18" i="9"/>
  <c r="AE18" i="9" s="1"/>
  <c r="AD22" i="9"/>
  <c r="AE22" i="9" s="1"/>
  <c r="AD23" i="9"/>
  <c r="AE23" i="9" s="1"/>
  <c r="AD24" i="9"/>
  <c r="AE24" i="9" s="1"/>
  <c r="AD25" i="9"/>
  <c r="AE25" i="9" s="1"/>
  <c r="AD26" i="9"/>
  <c r="AE26" i="9" s="1"/>
  <c r="AD27" i="9"/>
  <c r="AE27" i="9" s="1"/>
  <c r="AD28" i="9"/>
  <c r="AE28" i="9" s="1"/>
  <c r="AD29" i="9"/>
  <c r="AE29" i="9" s="1"/>
  <c r="AD30" i="9"/>
  <c r="AE30" i="9" s="1"/>
  <c r="AD32" i="9"/>
  <c r="AE32" i="9" s="1"/>
  <c r="AD33" i="9"/>
  <c r="AE33" i="9" s="1"/>
  <c r="AD34" i="9"/>
  <c r="AE34" i="9" s="1"/>
  <c r="AD35" i="9"/>
  <c r="AE35" i="9" s="1"/>
  <c r="AD36" i="9"/>
  <c r="AE36" i="9" s="1"/>
  <c r="AD37" i="9"/>
  <c r="AE37" i="9" s="1"/>
  <c r="AD38" i="9"/>
  <c r="AE38" i="9" s="1"/>
  <c r="AD39" i="9"/>
  <c r="AE39" i="9" s="1"/>
  <c r="AD40" i="9"/>
  <c r="AE40" i="9" s="1"/>
  <c r="AD41" i="9"/>
  <c r="AE41" i="9" s="1"/>
  <c r="AD42" i="9"/>
  <c r="AE42" i="9" s="1"/>
  <c r="AD43" i="9"/>
  <c r="AE43" i="9" s="1"/>
  <c r="AD44" i="9"/>
  <c r="AE44" i="9" s="1"/>
  <c r="AD45" i="9"/>
  <c r="AE45" i="9" s="1"/>
  <c r="AD5" i="9"/>
  <c r="AD52" i="9" l="1"/>
  <c r="AE52" i="9" s="1"/>
  <c r="AE5" i="9"/>
  <c r="AA93" i="4"/>
  <c r="Z92" i="4"/>
  <c r="AA93" i="3"/>
  <c r="Z92" i="3"/>
  <c r="AA93" i="2"/>
  <c r="Z92" i="2"/>
  <c r="AA93" i="1"/>
  <c r="Z92" i="1"/>
  <c r="E85" i="1"/>
  <c r="E84" i="1"/>
  <c r="E83" i="1"/>
  <c r="E65" i="1"/>
  <c r="E64" i="1"/>
  <c r="E63" i="1"/>
  <c r="E62" i="1"/>
  <c r="E61" i="1"/>
  <c r="E60" i="1"/>
  <c r="K89" i="1" l="1"/>
  <c r="K88" i="1"/>
  <c r="I87" i="1"/>
  <c r="U87" i="1" s="1"/>
  <c r="K87" i="1"/>
  <c r="K86" i="1"/>
  <c r="K85" i="1"/>
  <c r="K84" i="1"/>
  <c r="K83" i="1"/>
  <c r="AD79" i="1"/>
  <c r="Z79" i="1"/>
  <c r="T79" i="1"/>
  <c r="S79" i="1"/>
  <c r="R79" i="1"/>
  <c r="Q79" i="1"/>
  <c r="P79" i="1"/>
  <c r="O79" i="1"/>
  <c r="N96" i="1" s="1"/>
  <c r="N79" i="1"/>
  <c r="M79" i="1"/>
  <c r="H79" i="1"/>
  <c r="G79" i="1"/>
  <c r="F79" i="1"/>
  <c r="J78" i="1"/>
  <c r="V78" i="1" s="1"/>
  <c r="J77" i="1"/>
  <c r="V77" i="1" s="1"/>
  <c r="J76" i="1"/>
  <c r="J75" i="1"/>
  <c r="J74" i="1"/>
  <c r="J73" i="1"/>
  <c r="AD70" i="1"/>
  <c r="Z70" i="1"/>
  <c r="T70" i="1"/>
  <c r="S70" i="1"/>
  <c r="R70" i="1"/>
  <c r="Q70" i="1"/>
  <c r="P70" i="1"/>
  <c r="O70" i="1"/>
  <c r="N70" i="1"/>
  <c r="M70" i="1"/>
  <c r="N95" i="1" s="1"/>
  <c r="H70" i="1"/>
  <c r="F70" i="1"/>
  <c r="G69" i="1"/>
  <c r="J69" i="1" s="1"/>
  <c r="V69" i="1" s="1"/>
  <c r="J68" i="1"/>
  <c r="V68" i="1" s="1"/>
  <c r="J67" i="1"/>
  <c r="V67" i="1" s="1"/>
  <c r="J66" i="1"/>
  <c r="V66" i="1" s="1"/>
  <c r="J65" i="1"/>
  <c r="V65" i="1" s="1"/>
  <c r="J64" i="1"/>
  <c r="J63" i="1"/>
  <c r="G62" i="1"/>
  <c r="J61" i="1"/>
  <c r="Z58" i="1"/>
  <c r="D58" i="1"/>
  <c r="AE57" i="1"/>
  <c r="W57" i="1"/>
  <c r="T57" i="1"/>
  <c r="S57" i="1"/>
  <c r="R57" i="1"/>
  <c r="Q57" i="1"/>
  <c r="P57" i="1"/>
  <c r="O57" i="1"/>
  <c r="N57" i="1"/>
  <c r="M57" i="1"/>
  <c r="H57" i="1"/>
  <c r="G57" i="1"/>
  <c r="F57" i="1"/>
  <c r="K56" i="1"/>
  <c r="K55" i="1"/>
  <c r="K54" i="1"/>
  <c r="K53" i="1"/>
  <c r="K52" i="1"/>
  <c r="K51" i="1"/>
  <c r="K50" i="1"/>
  <c r="K49" i="1"/>
  <c r="K48" i="1"/>
  <c r="AE47" i="1"/>
  <c r="AC47" i="1"/>
  <c r="W47" i="1"/>
  <c r="T47" i="1"/>
  <c r="S47" i="1"/>
  <c r="R47" i="1"/>
  <c r="Q47" i="1"/>
  <c r="P47" i="1"/>
  <c r="O47" i="1"/>
  <c r="N47" i="1"/>
  <c r="M47" i="1"/>
  <c r="G47" i="1"/>
  <c r="F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T28" i="1"/>
  <c r="S28" i="1"/>
  <c r="R28" i="1"/>
  <c r="Q28" i="1"/>
  <c r="P28" i="1"/>
  <c r="O28" i="1"/>
  <c r="N28" i="1"/>
  <c r="M28" i="1"/>
  <c r="N93" i="1" s="1"/>
  <c r="H28" i="1"/>
  <c r="G28" i="1"/>
  <c r="F28" i="1"/>
  <c r="G58" i="1" l="1"/>
  <c r="W58" i="1"/>
  <c r="M58" i="1"/>
  <c r="M81" i="1" s="1"/>
  <c r="M90" i="1" s="1"/>
  <c r="R58" i="1"/>
  <c r="F58" i="1"/>
  <c r="F81" i="1" s="1"/>
  <c r="AE58" i="1"/>
  <c r="Z81" i="1"/>
  <c r="Z91" i="1" s="1"/>
  <c r="Q58" i="1"/>
  <c r="Q81" i="1" s="1"/>
  <c r="Q90" i="1" s="1"/>
  <c r="O58" i="1"/>
  <c r="O81" i="1" s="1"/>
  <c r="O90" i="1" s="1"/>
  <c r="S58" i="1"/>
  <c r="S81" i="1" s="1"/>
  <c r="S90" i="1" s="1"/>
  <c r="P58" i="1"/>
  <c r="P81" i="1" s="1"/>
  <c r="P90" i="1" s="1"/>
  <c r="T58" i="1"/>
  <c r="T81" i="1" s="1"/>
  <c r="T90" i="1" s="1"/>
  <c r="V79" i="1"/>
  <c r="V70" i="1"/>
  <c r="N58" i="1"/>
  <c r="N94" i="1" s="1"/>
  <c r="N97" i="1" s="1"/>
  <c r="J28" i="1"/>
  <c r="K57" i="1"/>
  <c r="K58" i="1" s="1"/>
  <c r="V28" i="1"/>
  <c r="C70" i="1"/>
  <c r="J60" i="1"/>
  <c r="J62" i="1"/>
  <c r="G70" i="1"/>
  <c r="R81" i="1"/>
  <c r="R90" i="1" s="1"/>
  <c r="C79" i="1"/>
  <c r="J72" i="1"/>
  <c r="J79" i="1" s="1"/>
  <c r="AC87" i="1"/>
  <c r="Y51" i="9"/>
  <c r="X51" i="9"/>
  <c r="W51" i="9"/>
  <c r="V51" i="9"/>
  <c r="G81" i="1" l="1"/>
  <c r="N81" i="1"/>
  <c r="N90" i="1" s="1"/>
  <c r="J70" i="1"/>
  <c r="D89" i="3" l="1"/>
  <c r="D88" i="3"/>
  <c r="D87" i="3"/>
  <c r="D86" i="3"/>
  <c r="D85" i="3"/>
  <c r="D84" i="3"/>
  <c r="D83" i="3"/>
  <c r="C74" i="3"/>
  <c r="C73" i="3"/>
  <c r="C72" i="3"/>
  <c r="C66" i="3"/>
  <c r="C65" i="3"/>
  <c r="C64" i="3"/>
  <c r="C63" i="3"/>
  <c r="C62" i="3"/>
  <c r="C61" i="3"/>
  <c r="C60" i="3"/>
  <c r="D56" i="3"/>
  <c r="D55" i="3"/>
  <c r="D54" i="3"/>
  <c r="D53" i="3"/>
  <c r="D52" i="3"/>
  <c r="D51" i="3"/>
  <c r="D50" i="3"/>
  <c r="D49" i="3"/>
  <c r="D48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U51" i="9" l="1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AE51" i="9" l="1"/>
  <c r="AF5" i="9" s="1"/>
  <c r="AF16" i="9" l="1"/>
  <c r="AF15" i="9"/>
  <c r="AF35" i="9"/>
  <c r="AF39" i="9"/>
  <c r="AF14" i="9"/>
  <c r="AF17" i="9"/>
  <c r="AF12" i="9"/>
  <c r="AF11" i="9"/>
  <c r="AF22" i="9"/>
  <c r="AF25" i="9"/>
  <c r="AF38" i="9"/>
  <c r="AF37" i="9"/>
  <c r="AF33" i="9"/>
  <c r="AF32" i="9"/>
  <c r="AF40" i="9"/>
  <c r="AF44" i="9"/>
  <c r="AF36" i="9"/>
  <c r="AF18" i="9"/>
  <c r="AF42" i="9"/>
  <c r="AF45" i="9"/>
  <c r="AF28" i="9"/>
  <c r="AF8" i="9"/>
  <c r="AF27" i="9"/>
  <c r="AF7" i="9"/>
  <c r="AF30" i="9"/>
  <c r="AF10" i="9"/>
  <c r="AF34" i="9"/>
  <c r="AF13" i="9"/>
  <c r="AF43" i="9"/>
  <c r="AF24" i="9"/>
  <c r="AF41" i="9"/>
  <c r="AF23" i="9"/>
  <c r="AF26" i="9"/>
  <c r="AF6" i="9"/>
  <c r="AF29" i="9"/>
  <c r="AF9" i="9"/>
  <c r="AF51" i="9" l="1"/>
  <c r="D89" i="4"/>
  <c r="D88" i="4"/>
  <c r="D87" i="4"/>
  <c r="D86" i="4"/>
  <c r="D85" i="4"/>
  <c r="D84" i="4"/>
  <c r="D83" i="4"/>
  <c r="C74" i="4"/>
  <c r="C72" i="4"/>
  <c r="C64" i="4"/>
  <c r="C63" i="4"/>
  <c r="C62" i="4"/>
  <c r="C61" i="4"/>
  <c r="C60" i="4"/>
  <c r="D56" i="4"/>
  <c r="D55" i="4"/>
  <c r="D54" i="4"/>
  <c r="D53" i="4"/>
  <c r="D52" i="4"/>
  <c r="D51" i="4"/>
  <c r="D50" i="4"/>
  <c r="D49" i="4"/>
  <c r="D48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89" i="2"/>
  <c r="D88" i="2"/>
  <c r="D87" i="2"/>
  <c r="D86" i="2"/>
  <c r="D85" i="2"/>
  <c r="D84" i="2"/>
  <c r="D83" i="2"/>
  <c r="C74" i="2"/>
  <c r="C72" i="2"/>
  <c r="C64" i="2"/>
  <c r="C63" i="2"/>
  <c r="C62" i="2"/>
  <c r="C61" i="2"/>
  <c r="C60" i="2"/>
  <c r="D56" i="2"/>
  <c r="D55" i="2"/>
  <c r="D54" i="2"/>
  <c r="D53" i="2"/>
  <c r="D52" i="2"/>
  <c r="D51" i="2"/>
  <c r="D50" i="2"/>
  <c r="D49" i="2"/>
  <c r="D48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Z79" i="5" l="1"/>
  <c r="Z70" i="5"/>
  <c r="Z58" i="5"/>
  <c r="D58" i="5"/>
  <c r="AE57" i="5"/>
  <c r="W57" i="5"/>
  <c r="AE47" i="5"/>
  <c r="W47" i="5"/>
  <c r="K89" i="4"/>
  <c r="K88" i="4"/>
  <c r="K87" i="4"/>
  <c r="K86" i="4"/>
  <c r="K85" i="4"/>
  <c r="K84" i="4"/>
  <c r="K83" i="4"/>
  <c r="Z79" i="4"/>
  <c r="T79" i="4"/>
  <c r="S79" i="4"/>
  <c r="R79" i="4"/>
  <c r="Q79" i="4"/>
  <c r="P79" i="4"/>
  <c r="O79" i="4"/>
  <c r="N96" i="4" s="1"/>
  <c r="N79" i="4"/>
  <c r="M79" i="4"/>
  <c r="H79" i="4"/>
  <c r="G79" i="4"/>
  <c r="F79" i="4"/>
  <c r="J74" i="4"/>
  <c r="V74" i="4" s="1"/>
  <c r="J72" i="4"/>
  <c r="Z70" i="4"/>
  <c r="T70" i="4"/>
  <c r="S70" i="4"/>
  <c r="R70" i="4"/>
  <c r="Q70" i="4"/>
  <c r="P70" i="4"/>
  <c r="O70" i="4"/>
  <c r="N70" i="4"/>
  <c r="M70" i="4"/>
  <c r="N95" i="4" s="1"/>
  <c r="H70" i="4"/>
  <c r="F70" i="4"/>
  <c r="G69" i="4"/>
  <c r="J64" i="4"/>
  <c r="J63" i="4"/>
  <c r="G62" i="4"/>
  <c r="J62" i="4" s="1"/>
  <c r="J61" i="4"/>
  <c r="J60" i="4"/>
  <c r="Z58" i="4"/>
  <c r="D58" i="4"/>
  <c r="AE57" i="4"/>
  <c r="W57" i="4"/>
  <c r="T57" i="4"/>
  <c r="S57" i="4"/>
  <c r="R57" i="4"/>
  <c r="Q57" i="4"/>
  <c r="P57" i="4"/>
  <c r="O57" i="4"/>
  <c r="N57" i="4"/>
  <c r="M57" i="4"/>
  <c r="H57" i="4"/>
  <c r="G57" i="4"/>
  <c r="F57" i="4"/>
  <c r="K56" i="4"/>
  <c r="K55" i="4"/>
  <c r="K54" i="4"/>
  <c r="K53" i="4"/>
  <c r="K52" i="4"/>
  <c r="K51" i="4"/>
  <c r="K50" i="4"/>
  <c r="K49" i="4"/>
  <c r="K48" i="4"/>
  <c r="AE47" i="4"/>
  <c r="W47" i="4"/>
  <c r="T47" i="4"/>
  <c r="S47" i="4"/>
  <c r="R47" i="4"/>
  <c r="Q47" i="4"/>
  <c r="P47" i="4"/>
  <c r="O47" i="4"/>
  <c r="N47" i="4"/>
  <c r="M47" i="4"/>
  <c r="G47" i="4"/>
  <c r="F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T28" i="4"/>
  <c r="S28" i="4"/>
  <c r="R28" i="4"/>
  <c r="Q28" i="4"/>
  <c r="P28" i="4"/>
  <c r="O28" i="4"/>
  <c r="N28" i="4"/>
  <c r="M28" i="4"/>
  <c r="H28" i="4"/>
  <c r="G28" i="4"/>
  <c r="F28" i="4"/>
  <c r="K89" i="3"/>
  <c r="K88" i="3"/>
  <c r="K87" i="3"/>
  <c r="K86" i="3"/>
  <c r="K85" i="3"/>
  <c r="K84" i="3"/>
  <c r="K83" i="3"/>
  <c r="Z79" i="3"/>
  <c r="T79" i="3"/>
  <c r="S79" i="3"/>
  <c r="R79" i="3"/>
  <c r="Q79" i="3"/>
  <c r="P79" i="3"/>
  <c r="O79" i="3"/>
  <c r="N96" i="3" s="1"/>
  <c r="N79" i="3"/>
  <c r="M79" i="3"/>
  <c r="H79" i="3"/>
  <c r="G79" i="3"/>
  <c r="F79" i="3"/>
  <c r="J74" i="3"/>
  <c r="J72" i="3"/>
  <c r="Z70" i="3"/>
  <c r="T70" i="3"/>
  <c r="S70" i="3"/>
  <c r="R70" i="3"/>
  <c r="Q70" i="3"/>
  <c r="P70" i="3"/>
  <c r="O70" i="3"/>
  <c r="N70" i="3"/>
  <c r="M70" i="3"/>
  <c r="N95" i="3" s="1"/>
  <c r="H70" i="3"/>
  <c r="F70" i="3"/>
  <c r="G69" i="3"/>
  <c r="J64" i="3"/>
  <c r="J63" i="3"/>
  <c r="G62" i="3"/>
  <c r="J62" i="3" s="1"/>
  <c r="J61" i="3"/>
  <c r="J60" i="3"/>
  <c r="Z58" i="3"/>
  <c r="D58" i="3"/>
  <c r="AE57" i="3"/>
  <c r="W57" i="3"/>
  <c r="T57" i="3"/>
  <c r="S57" i="3"/>
  <c r="R57" i="3"/>
  <c r="Q57" i="3"/>
  <c r="P57" i="3"/>
  <c r="O57" i="3"/>
  <c r="N57" i="3"/>
  <c r="M57" i="3"/>
  <c r="H57" i="3"/>
  <c r="G57" i="3"/>
  <c r="F57" i="3"/>
  <c r="K56" i="3"/>
  <c r="K55" i="3"/>
  <c r="K54" i="3"/>
  <c r="K53" i="3"/>
  <c r="K52" i="3"/>
  <c r="K51" i="3"/>
  <c r="K50" i="3"/>
  <c r="K49" i="3"/>
  <c r="K48" i="3"/>
  <c r="AE47" i="3"/>
  <c r="W47" i="3"/>
  <c r="T47" i="3"/>
  <c r="S47" i="3"/>
  <c r="R47" i="3"/>
  <c r="Q47" i="3"/>
  <c r="P47" i="3"/>
  <c r="O47" i="3"/>
  <c r="N47" i="3"/>
  <c r="M47" i="3"/>
  <c r="G47" i="3"/>
  <c r="F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T28" i="3"/>
  <c r="S28" i="3"/>
  <c r="R28" i="3"/>
  <c r="Q28" i="3"/>
  <c r="P28" i="3"/>
  <c r="O28" i="3"/>
  <c r="N28" i="3"/>
  <c r="M28" i="3"/>
  <c r="H28" i="3"/>
  <c r="G28" i="3"/>
  <c r="F28" i="3"/>
  <c r="K89" i="2"/>
  <c r="K88" i="2"/>
  <c r="K87" i="2"/>
  <c r="K86" i="2"/>
  <c r="K85" i="2"/>
  <c r="K84" i="2"/>
  <c r="K83" i="2"/>
  <c r="Z79" i="2"/>
  <c r="T79" i="2"/>
  <c r="S79" i="2"/>
  <c r="R79" i="2"/>
  <c r="Q79" i="2"/>
  <c r="P79" i="2"/>
  <c r="O79" i="2"/>
  <c r="N96" i="2" s="1"/>
  <c r="N79" i="2"/>
  <c r="M79" i="2"/>
  <c r="H79" i="2"/>
  <c r="G79" i="2"/>
  <c r="F79" i="2"/>
  <c r="J74" i="2"/>
  <c r="J72" i="2"/>
  <c r="Z70" i="2"/>
  <c r="T70" i="2"/>
  <c r="S70" i="2"/>
  <c r="R70" i="2"/>
  <c r="Q70" i="2"/>
  <c r="P70" i="2"/>
  <c r="O70" i="2"/>
  <c r="N70" i="2"/>
  <c r="M70" i="2"/>
  <c r="N95" i="2" s="1"/>
  <c r="H70" i="2"/>
  <c r="F70" i="2"/>
  <c r="G69" i="2"/>
  <c r="J64" i="2"/>
  <c r="J63" i="2"/>
  <c r="G62" i="2"/>
  <c r="J61" i="2"/>
  <c r="J60" i="2"/>
  <c r="Z58" i="2"/>
  <c r="D58" i="2"/>
  <c r="AE57" i="2"/>
  <c r="W57" i="2"/>
  <c r="T57" i="2"/>
  <c r="S57" i="2"/>
  <c r="R57" i="2"/>
  <c r="Q57" i="2"/>
  <c r="P57" i="2"/>
  <c r="O57" i="2"/>
  <c r="N57" i="2"/>
  <c r="M57" i="2"/>
  <c r="H57" i="2"/>
  <c r="G57" i="2"/>
  <c r="F57" i="2"/>
  <c r="K56" i="2"/>
  <c r="K55" i="2"/>
  <c r="K54" i="2"/>
  <c r="K53" i="2"/>
  <c r="K52" i="2"/>
  <c r="K51" i="2"/>
  <c r="K50" i="2"/>
  <c r="K49" i="2"/>
  <c r="K48" i="2"/>
  <c r="AE47" i="2"/>
  <c r="W47" i="2"/>
  <c r="T47" i="2"/>
  <c r="S47" i="2"/>
  <c r="R47" i="2"/>
  <c r="Q47" i="2"/>
  <c r="P47" i="2"/>
  <c r="O47" i="2"/>
  <c r="N47" i="2"/>
  <c r="M47" i="2"/>
  <c r="G47" i="2"/>
  <c r="F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T28" i="2"/>
  <c r="S28" i="2"/>
  <c r="R28" i="2"/>
  <c r="Q28" i="2"/>
  <c r="P28" i="2"/>
  <c r="O28" i="2"/>
  <c r="N28" i="2"/>
  <c r="M28" i="2"/>
  <c r="H28" i="2"/>
  <c r="G28" i="2"/>
  <c r="F28" i="2"/>
  <c r="P58" i="2" l="1"/>
  <c r="P81" i="2" s="1"/>
  <c r="P90" i="2" s="1"/>
  <c r="T58" i="2"/>
  <c r="K47" i="3"/>
  <c r="S58" i="3"/>
  <c r="S81" i="3" s="1"/>
  <c r="S90" i="3" s="1"/>
  <c r="R58" i="2"/>
  <c r="R81" i="2" s="1"/>
  <c r="R90" i="2" s="1"/>
  <c r="AE58" i="2"/>
  <c r="M58" i="3"/>
  <c r="M81" i="3" s="1"/>
  <c r="M90" i="3" s="1"/>
  <c r="Q58" i="3"/>
  <c r="Q81" i="3" s="1"/>
  <c r="Q90" i="3" s="1"/>
  <c r="W58" i="3"/>
  <c r="AE58" i="5"/>
  <c r="F58" i="2"/>
  <c r="F81" i="2" s="1"/>
  <c r="F90" i="2" s="1"/>
  <c r="O58" i="2"/>
  <c r="O81" i="2" s="1"/>
  <c r="O90" i="2" s="1"/>
  <c r="N58" i="3"/>
  <c r="N94" i="3" s="1"/>
  <c r="R58" i="3"/>
  <c r="R81" i="3" s="1"/>
  <c r="R90" i="3" s="1"/>
  <c r="AE58" i="3"/>
  <c r="G58" i="4"/>
  <c r="P58" i="4"/>
  <c r="P81" i="4" s="1"/>
  <c r="P90" i="4" s="1"/>
  <c r="T58" i="4"/>
  <c r="Z81" i="4"/>
  <c r="Z91" i="4" s="1"/>
  <c r="N58" i="2"/>
  <c r="N94" i="2" s="1"/>
  <c r="T81" i="4"/>
  <c r="T90" i="4" s="1"/>
  <c r="M58" i="2"/>
  <c r="M81" i="2" s="1"/>
  <c r="M90" i="2" s="1"/>
  <c r="Q58" i="2"/>
  <c r="Q81" i="2" s="1"/>
  <c r="Q90" i="2" s="1"/>
  <c r="S58" i="2"/>
  <c r="S81" i="2" s="1"/>
  <c r="S90" i="2" s="1"/>
  <c r="O58" i="3"/>
  <c r="O81" i="3" s="1"/>
  <c r="O90" i="3" s="1"/>
  <c r="N58" i="4"/>
  <c r="N94" i="4" s="1"/>
  <c r="R58" i="4"/>
  <c r="R81" i="4" s="1"/>
  <c r="R90" i="4" s="1"/>
  <c r="Z81" i="2"/>
  <c r="Z91" i="2" s="1"/>
  <c r="Z81" i="3"/>
  <c r="Z91" i="3" s="1"/>
  <c r="F58" i="4"/>
  <c r="F81" i="4" s="1"/>
  <c r="F90" i="4" s="1"/>
  <c r="G58" i="2"/>
  <c r="M58" i="4"/>
  <c r="M81" i="4" s="1"/>
  <c r="M90" i="4" s="1"/>
  <c r="Q58" i="4"/>
  <c r="Q81" i="4" s="1"/>
  <c r="Q90" i="4" s="1"/>
  <c r="W58" i="4"/>
  <c r="Z81" i="5"/>
  <c r="Z91" i="5" s="1"/>
  <c r="F58" i="3"/>
  <c r="F81" i="3" s="1"/>
  <c r="F90" i="3" s="1"/>
  <c r="K57" i="4"/>
  <c r="K57" i="3"/>
  <c r="K57" i="2"/>
  <c r="W58" i="5"/>
  <c r="N93" i="4"/>
  <c r="O58" i="4"/>
  <c r="O81" i="4" s="1"/>
  <c r="O90" i="4" s="1"/>
  <c r="S58" i="4"/>
  <c r="S81" i="4" s="1"/>
  <c r="S90" i="4" s="1"/>
  <c r="G70" i="4"/>
  <c r="AE58" i="4"/>
  <c r="N93" i="3"/>
  <c r="G70" i="3"/>
  <c r="G58" i="3"/>
  <c r="P58" i="3"/>
  <c r="P81" i="3" s="1"/>
  <c r="P90" i="3" s="1"/>
  <c r="T58" i="3"/>
  <c r="T81" i="3" s="1"/>
  <c r="T90" i="3" s="1"/>
  <c r="N93" i="2"/>
  <c r="W58" i="2"/>
  <c r="J62" i="2"/>
  <c r="G70" i="2"/>
  <c r="T81" i="2"/>
  <c r="T90" i="2" s="1"/>
  <c r="G81" i="3" l="1"/>
  <c r="G90" i="3" s="1"/>
  <c r="N81" i="4"/>
  <c r="N90" i="4" s="1"/>
  <c r="N81" i="2"/>
  <c r="N90" i="2" s="1"/>
  <c r="N97" i="4"/>
  <c r="N97" i="3"/>
  <c r="N81" i="3"/>
  <c r="N90" i="3" s="1"/>
  <c r="G81" i="2"/>
  <c r="G90" i="2" s="1"/>
  <c r="N97" i="2"/>
  <c r="G81" i="4"/>
  <c r="G90" i="4" s="1"/>
  <c r="Y57" i="5" l="1"/>
  <c r="Y58" i="5" s="1"/>
  <c r="Y28" i="5"/>
  <c r="Y70" i="5"/>
  <c r="Y79" i="5"/>
  <c r="Y81" i="5" l="1"/>
  <c r="I87" i="4" l="1"/>
  <c r="U87" i="4" l="1"/>
  <c r="C65" i="2"/>
  <c r="J65" i="2" s="1"/>
  <c r="C73" i="2"/>
  <c r="J73" i="2" s="1"/>
  <c r="C66" i="2"/>
  <c r="J66" i="2" s="1"/>
  <c r="AC87" i="4" l="1"/>
  <c r="V65" i="2"/>
  <c r="V66" i="2"/>
  <c r="K58" i="2" l="1"/>
  <c r="AC47" i="2" l="1"/>
  <c r="AC47" i="5" l="1"/>
  <c r="J66" i="3" l="1"/>
  <c r="V66" i="3" l="1"/>
  <c r="J73" i="3"/>
  <c r="J65" i="3"/>
  <c r="V65" i="3" l="1"/>
  <c r="K58" i="3" l="1"/>
  <c r="AC47" i="3" l="1"/>
  <c r="C75" i="4" l="1"/>
  <c r="J75" i="4" s="1"/>
  <c r="C78" i="4"/>
  <c r="J78" i="4" s="1"/>
  <c r="C68" i="4"/>
  <c r="J68" i="4" s="1"/>
  <c r="C76" i="4"/>
  <c r="J76" i="4" s="1"/>
  <c r="C73" i="4"/>
  <c r="AD79" i="3"/>
  <c r="C69" i="4"/>
  <c r="J69" i="4" s="1"/>
  <c r="C77" i="4"/>
  <c r="J77" i="4" s="1"/>
  <c r="C65" i="4"/>
  <c r="AD70" i="3"/>
  <c r="C66" i="4"/>
  <c r="J66" i="4" s="1"/>
  <c r="C67" i="4"/>
  <c r="J67" i="4" s="1"/>
  <c r="V75" i="4" l="1"/>
  <c r="C70" i="4"/>
  <c r="J65" i="4"/>
  <c r="V76" i="4"/>
  <c r="V66" i="4"/>
  <c r="V69" i="4"/>
  <c r="V78" i="4"/>
  <c r="V77" i="4"/>
  <c r="J73" i="4"/>
  <c r="C79" i="4"/>
  <c r="V68" i="4"/>
  <c r="V67" i="4"/>
  <c r="J70" i="4" l="1"/>
  <c r="V65" i="4"/>
  <c r="J79" i="4"/>
  <c r="V73" i="4"/>
  <c r="K58" i="4" l="1"/>
  <c r="V79" i="4"/>
  <c r="V70" i="4"/>
  <c r="AC47" i="4" l="1"/>
  <c r="AD70" i="4" l="1"/>
  <c r="AD79" i="4"/>
  <c r="AB86" i="5"/>
  <c r="T83" i="5"/>
  <c r="AB88" i="5"/>
  <c r="F75" i="5"/>
  <c r="AB84" i="5"/>
  <c r="G88" i="5"/>
  <c r="H68" i="5"/>
  <c r="H39" i="5"/>
  <c r="G63" i="5"/>
  <c r="F77" i="5"/>
  <c r="F86" i="5"/>
  <c r="AB85" i="5"/>
  <c r="H76" i="5"/>
  <c r="F25" i="5"/>
  <c r="F21" i="5"/>
  <c r="R83" i="5"/>
  <c r="G20" i="5"/>
  <c r="H55" i="5"/>
  <c r="F68" i="5"/>
  <c r="G55" i="5"/>
  <c r="H87" i="5"/>
  <c r="F84" i="5"/>
  <c r="F23" i="5"/>
  <c r="N83" i="5"/>
  <c r="G52" i="5"/>
  <c r="G66" i="5"/>
  <c r="F50" i="5"/>
  <c r="Q83" i="5"/>
  <c r="F39" i="5"/>
  <c r="G86" i="5"/>
  <c r="G46" i="5"/>
  <c r="F73" i="5"/>
  <c r="H75" i="5"/>
  <c r="G11" i="5"/>
  <c r="H49" i="5"/>
  <c r="F62" i="5"/>
  <c r="F56" i="5"/>
  <c r="F69" i="5"/>
  <c r="G42" i="5"/>
  <c r="H64" i="5"/>
  <c r="H5" i="5"/>
  <c r="H61" i="5"/>
  <c r="F63" i="5"/>
  <c r="H73" i="5"/>
  <c r="G77" i="5"/>
  <c r="H26" i="5"/>
  <c r="F45" i="5"/>
  <c r="G7" i="5"/>
  <c r="G78" i="5"/>
  <c r="H38" i="5"/>
  <c r="G68" i="5"/>
  <c r="H31" i="5"/>
  <c r="F13" i="5"/>
  <c r="F8" i="5"/>
  <c r="H56" i="5"/>
  <c r="F26" i="5"/>
  <c r="G33" i="5"/>
  <c r="H62" i="5"/>
  <c r="F83" i="5"/>
  <c r="G64" i="5"/>
  <c r="F19" i="5"/>
  <c r="H6" i="5"/>
  <c r="F33" i="5"/>
  <c r="F41" i="5"/>
  <c r="H77" i="5"/>
  <c r="F20" i="5"/>
  <c r="F49" i="5"/>
  <c r="H69" i="5"/>
  <c r="H9" i="5"/>
  <c r="G89" i="5"/>
  <c r="H86" i="5"/>
  <c r="H35" i="5"/>
  <c r="G54" i="5"/>
  <c r="G13" i="5"/>
  <c r="J13" i="5" s="1"/>
  <c r="G15" i="5"/>
  <c r="J15" i="5" s="1"/>
  <c r="H23" i="5"/>
  <c r="G51" i="5"/>
  <c r="H89" i="5"/>
  <c r="H65" i="5"/>
  <c r="F15" i="5"/>
  <c r="H52" i="5"/>
  <c r="H51" i="5"/>
  <c r="H42" i="5"/>
  <c r="F61" i="5"/>
  <c r="H8" i="5"/>
  <c r="F37" i="5"/>
  <c r="G17" i="5"/>
  <c r="P83" i="5"/>
  <c r="F89" i="5"/>
  <c r="F10" i="5"/>
  <c r="G32" i="5"/>
  <c r="G43" i="5"/>
  <c r="F87" i="5"/>
  <c r="G65" i="5"/>
  <c r="F27" i="5"/>
  <c r="G69" i="5"/>
  <c r="G76" i="5"/>
  <c r="H21" i="5"/>
  <c r="F78" i="5"/>
  <c r="F51" i="5"/>
  <c r="G21" i="5"/>
  <c r="J21" i="5" s="1"/>
  <c r="H83" i="5"/>
  <c r="H41" i="5"/>
  <c r="F9" i="5"/>
  <c r="H85" i="5"/>
  <c r="H37" i="5"/>
  <c r="G67" i="5"/>
  <c r="F17" i="5"/>
  <c r="F36" i="5"/>
  <c r="F88" i="5"/>
  <c r="H50" i="5"/>
  <c r="F32" i="5"/>
  <c r="G84" i="5"/>
  <c r="H18" i="5"/>
  <c r="F40" i="5"/>
  <c r="H13" i="5"/>
  <c r="H11" i="5"/>
  <c r="G49" i="5"/>
  <c r="G40" i="5"/>
  <c r="G14" i="5"/>
  <c r="H66" i="5"/>
  <c r="H84" i="5"/>
  <c r="N96" i="5"/>
  <c r="F74" i="5"/>
  <c r="G73" i="5"/>
  <c r="F14" i="5"/>
  <c r="N95" i="5"/>
  <c r="G10" i="5"/>
  <c r="G61" i="5"/>
  <c r="F64" i="5"/>
  <c r="H16" i="5"/>
  <c r="F67" i="5"/>
  <c r="H32" i="5"/>
  <c r="F12" i="5"/>
  <c r="F76" i="5"/>
  <c r="G5" i="5"/>
  <c r="H67" i="5"/>
  <c r="G37" i="5"/>
  <c r="G27" i="5"/>
  <c r="H17" i="5"/>
  <c r="F52" i="5"/>
  <c r="H74" i="5"/>
  <c r="F85" i="5"/>
  <c r="H14" i="5"/>
  <c r="G41" i="5"/>
  <c r="AB89" i="5"/>
  <c r="H88" i="5"/>
  <c r="F18" i="5"/>
  <c r="G24" i="5"/>
  <c r="O83" i="5"/>
  <c r="H78" i="5"/>
  <c r="F46" i="5"/>
  <c r="G45" i="5"/>
  <c r="H25" i="5"/>
  <c r="F35" i="5"/>
  <c r="G26" i="5"/>
  <c r="J26" i="5" s="1"/>
  <c r="V26" i="5" s="1"/>
  <c r="G6" i="5"/>
  <c r="J6" i="5" s="1"/>
  <c r="H53" i="5"/>
  <c r="G23" i="5"/>
  <c r="H44" i="5"/>
  <c r="F22" i="5"/>
  <c r="S83" i="5"/>
  <c r="F66" i="5"/>
  <c r="H43" i="5"/>
  <c r="G87" i="5"/>
  <c r="G19" i="5"/>
  <c r="J19" i="5" s="1"/>
  <c r="F31" i="5"/>
  <c r="G18" i="5"/>
  <c r="N94" i="5"/>
  <c r="H34" i="5"/>
  <c r="H27" i="5"/>
  <c r="F6" i="5"/>
  <c r="F55" i="5"/>
  <c r="H54" i="5"/>
  <c r="H40" i="5"/>
  <c r="H15" i="5"/>
  <c r="H22" i="5"/>
  <c r="G62" i="5"/>
  <c r="AB83" i="5"/>
  <c r="H7" i="5"/>
  <c r="H45" i="5"/>
  <c r="F65" i="5"/>
  <c r="G83" i="5"/>
  <c r="G31" i="5"/>
  <c r="AB87" i="5"/>
  <c r="H10" i="5"/>
  <c r="F54" i="5"/>
  <c r="H36" i="5"/>
  <c r="F53" i="5"/>
  <c r="G12" i="5"/>
  <c r="F34" i="5"/>
  <c r="G44" i="5"/>
  <c r="F43" i="5"/>
  <c r="F5" i="5"/>
  <c r="G85" i="5"/>
  <c r="F42" i="5"/>
  <c r="F24" i="5"/>
  <c r="G35" i="5"/>
  <c r="F38" i="5"/>
  <c r="F16" i="5"/>
  <c r="G75" i="5"/>
  <c r="F7" i="5"/>
  <c r="G53" i="5"/>
  <c r="H63" i="5"/>
  <c r="G34" i="5"/>
  <c r="G22" i="5"/>
  <c r="G36" i="5"/>
  <c r="G56" i="5"/>
  <c r="G38" i="5"/>
  <c r="H19" i="5"/>
  <c r="H12" i="5"/>
  <c r="H33" i="5"/>
  <c r="G48" i="5"/>
  <c r="G39" i="5"/>
  <c r="F44" i="5"/>
  <c r="C73" i="5"/>
  <c r="G25" i="5"/>
  <c r="G16" i="5"/>
  <c r="G50" i="5"/>
  <c r="H46" i="5"/>
  <c r="G74" i="5"/>
  <c r="D53" i="5"/>
  <c r="F11" i="5"/>
  <c r="G8" i="5"/>
  <c r="H24" i="5"/>
  <c r="J10" i="5"/>
  <c r="V10" i="5" s="1"/>
  <c r="D32" i="5"/>
  <c r="R72" i="5"/>
  <c r="S48" i="5"/>
  <c r="F48" i="5"/>
  <c r="H60" i="5"/>
  <c r="D41" i="5"/>
  <c r="K41" i="5" s="1"/>
  <c r="D56" i="5"/>
  <c r="D45" i="5"/>
  <c r="D84" i="5"/>
  <c r="G9" i="5"/>
  <c r="D33" i="5"/>
  <c r="D88" i="5"/>
  <c r="K88" i="5" s="1"/>
  <c r="H20" i="5"/>
  <c r="D83" i="5"/>
  <c r="S60" i="5"/>
  <c r="D50" i="5"/>
  <c r="K50" i="5" s="1"/>
  <c r="H72" i="5"/>
  <c r="C63" i="5"/>
  <c r="D52" i="5"/>
  <c r="G60" i="5"/>
  <c r="D37" i="5"/>
  <c r="N93" i="5"/>
  <c r="P60" i="5"/>
  <c r="D34" i="5"/>
  <c r="F72" i="5"/>
  <c r="T48" i="5"/>
  <c r="F60" i="5"/>
  <c r="J18" i="5"/>
  <c r="C66" i="5"/>
  <c r="D44" i="5"/>
  <c r="K44" i="5" s="1"/>
  <c r="R30" i="5"/>
  <c r="S4" i="5"/>
  <c r="T60" i="5"/>
  <c r="D85" i="5"/>
  <c r="O48" i="5"/>
  <c r="R48" i="5"/>
  <c r="D46" i="5"/>
  <c r="D39" i="5"/>
  <c r="C67" i="2"/>
  <c r="J67" i="2" s="1"/>
  <c r="Q72" i="5"/>
  <c r="C62" i="5"/>
  <c r="D49" i="5"/>
  <c r="K49" i="5" s="1"/>
  <c r="C74" i="5"/>
  <c r="Q30" i="5"/>
  <c r="N60" i="5"/>
  <c r="P30" i="5"/>
  <c r="P47" i="5" s="1"/>
  <c r="M83" i="5"/>
  <c r="O72" i="5"/>
  <c r="D36" i="5"/>
  <c r="B87" i="5"/>
  <c r="N72" i="5"/>
  <c r="D51" i="5"/>
  <c r="K51" i="5" s="1"/>
  <c r="P48" i="5"/>
  <c r="C61" i="5"/>
  <c r="S72" i="5"/>
  <c r="R4" i="5"/>
  <c r="D87" i="5"/>
  <c r="D31" i="5"/>
  <c r="H48" i="5"/>
  <c r="D89" i="5"/>
  <c r="M60" i="5"/>
  <c r="R60" i="5"/>
  <c r="C65" i="5"/>
  <c r="D54" i="5"/>
  <c r="K54" i="5" s="1"/>
  <c r="O60" i="5"/>
  <c r="H4" i="5"/>
  <c r="C60" i="5"/>
  <c r="F4" i="5"/>
  <c r="M72" i="5"/>
  <c r="C72" i="5"/>
  <c r="C67" i="5"/>
  <c r="J67" i="5" s="1"/>
  <c r="P72" i="5"/>
  <c r="Q4" i="5"/>
  <c r="D35" i="5"/>
  <c r="K35" i="5"/>
  <c r="J7" i="5"/>
  <c r="Q60" i="5"/>
  <c r="N48" i="5"/>
  <c r="T72" i="5"/>
  <c r="G30" i="5"/>
  <c r="C68" i="5"/>
  <c r="D42" i="5"/>
  <c r="H30" i="5"/>
  <c r="C78" i="5"/>
  <c r="C76" i="5"/>
  <c r="T4" i="5"/>
  <c r="Q48" i="5"/>
  <c r="J8" i="5"/>
  <c r="P4" i="5"/>
  <c r="D43" i="5"/>
  <c r="G72" i="5"/>
  <c r="C64" i="5"/>
  <c r="D30" i="5"/>
  <c r="T30" i="5"/>
  <c r="G4" i="5"/>
  <c r="M30" i="5"/>
  <c r="D86" i="5"/>
  <c r="N30" i="5"/>
  <c r="N4" i="5"/>
  <c r="D48" i="5"/>
  <c r="C75" i="2"/>
  <c r="J75" i="2" s="1"/>
  <c r="S30" i="5"/>
  <c r="J16" i="5"/>
  <c r="V16" i="5" s="1"/>
  <c r="C76" i="2"/>
  <c r="J76" i="2" s="1"/>
  <c r="B87" i="2"/>
  <c r="I87" i="2" s="1"/>
  <c r="U87" i="2" s="1"/>
  <c r="C69" i="5"/>
  <c r="F30" i="5"/>
  <c r="D55" i="5"/>
  <c r="J9" i="5"/>
  <c r="C77" i="5"/>
  <c r="C69" i="2"/>
  <c r="J69" i="2" s="1"/>
  <c r="V69" i="2" s="1"/>
  <c r="O30" i="5"/>
  <c r="C68" i="2"/>
  <c r="J68" i="2" s="1"/>
  <c r="V68" i="2" s="1"/>
  <c r="C78" i="2"/>
  <c r="J78" i="2" s="1"/>
  <c r="D40" i="5"/>
  <c r="K40" i="5" s="1"/>
  <c r="O4" i="5"/>
  <c r="M48" i="5"/>
  <c r="D38" i="5"/>
  <c r="C77" i="2"/>
  <c r="J77" i="2" s="1"/>
  <c r="C75" i="5"/>
  <c r="J60" i="5" l="1"/>
  <c r="J65" i="5"/>
  <c r="K55" i="5"/>
  <c r="J75" i="5"/>
  <c r="V75" i="5" s="1"/>
  <c r="J74" i="5"/>
  <c r="K45" i="5"/>
  <c r="J77" i="5"/>
  <c r="J73" i="5"/>
  <c r="V21" i="5"/>
  <c r="V18" i="5"/>
  <c r="K31" i="5"/>
  <c r="J61" i="5"/>
  <c r="K52" i="5"/>
  <c r="V13" i="5"/>
  <c r="V8" i="5"/>
  <c r="V6" i="5"/>
  <c r="K48" i="5"/>
  <c r="V9" i="5"/>
  <c r="V19" i="5"/>
  <c r="V7" i="5"/>
  <c r="V15" i="5"/>
  <c r="K86" i="5"/>
  <c r="J4" i="5"/>
  <c r="V4" i="5" s="1"/>
  <c r="V77" i="5"/>
  <c r="P28" i="5"/>
  <c r="G47" i="5"/>
  <c r="V65" i="5"/>
  <c r="K36" i="5"/>
  <c r="S28" i="5"/>
  <c r="J68" i="5"/>
  <c r="V68" i="5" s="1"/>
  <c r="V67" i="5"/>
  <c r="J22" i="5"/>
  <c r="V22" i="5" s="1"/>
  <c r="J24" i="5"/>
  <c r="V24" i="5" s="1"/>
  <c r="K34" i="5"/>
  <c r="J25" i="5"/>
  <c r="V25" i="5" s="1"/>
  <c r="K33" i="5"/>
  <c r="P57" i="5"/>
  <c r="P58" i="5" s="1"/>
  <c r="P70" i="5"/>
  <c r="T28" i="5"/>
  <c r="K39" i="5"/>
  <c r="K38" i="5"/>
  <c r="J27" i="5"/>
  <c r="V27" i="5" s="1"/>
  <c r="S79" i="5"/>
  <c r="J12" i="5"/>
  <c r="V12" i="5" s="1"/>
  <c r="K85" i="5"/>
  <c r="J5" i="5"/>
  <c r="V5" i="5" s="1"/>
  <c r="K43" i="5"/>
  <c r="R70" i="5"/>
  <c r="K53" i="5"/>
  <c r="K84" i="5"/>
  <c r="K37" i="5"/>
  <c r="J76" i="5"/>
  <c r="V76" i="5" s="1"/>
  <c r="F57" i="5"/>
  <c r="N97" i="5"/>
  <c r="P79" i="5"/>
  <c r="R79" i="5"/>
  <c r="J62" i="5"/>
  <c r="K46" i="5"/>
  <c r="H28" i="5"/>
  <c r="G70" i="5"/>
  <c r="F28" i="5"/>
  <c r="G57" i="5"/>
  <c r="G58" i="5" s="1"/>
  <c r="K30" i="5"/>
  <c r="K89" i="5"/>
  <c r="T57" i="5"/>
  <c r="J63" i="5"/>
  <c r="K56" i="5"/>
  <c r="K57" i="5" s="1"/>
  <c r="K58" i="5" s="1"/>
  <c r="K32" i="5"/>
  <c r="O47" i="5"/>
  <c r="F47" i="5"/>
  <c r="F58" i="5" s="1"/>
  <c r="J64" i="5"/>
  <c r="J78" i="5"/>
  <c r="V78" i="5" s="1"/>
  <c r="K42" i="5"/>
  <c r="M79" i="5"/>
  <c r="H57" i="5"/>
  <c r="K83" i="5"/>
  <c r="J14" i="5"/>
  <c r="V14" i="5" s="1"/>
  <c r="J11" i="5"/>
  <c r="V11" i="5" s="1"/>
  <c r="H79" i="5"/>
  <c r="R28" i="5"/>
  <c r="G28" i="5"/>
  <c r="O28" i="5"/>
  <c r="S47" i="5"/>
  <c r="Q70" i="5"/>
  <c r="Q57" i="5"/>
  <c r="Q28" i="5"/>
  <c r="M28" i="5"/>
  <c r="I87" i="5"/>
  <c r="U87" i="5" s="1"/>
  <c r="Q79" i="5"/>
  <c r="Q47" i="5"/>
  <c r="O57" i="5"/>
  <c r="O58" i="5" s="1"/>
  <c r="J79" i="2"/>
  <c r="N47" i="5"/>
  <c r="J72" i="5"/>
  <c r="J79" i="5" s="1"/>
  <c r="G79" i="5"/>
  <c r="H70" i="5"/>
  <c r="M57" i="5"/>
  <c r="C79" i="2"/>
  <c r="N28" i="5"/>
  <c r="T47" i="5"/>
  <c r="M47" i="5"/>
  <c r="M58" i="5" s="1"/>
  <c r="C70" i="5"/>
  <c r="M70" i="5"/>
  <c r="J70" i="2"/>
  <c r="V67" i="2"/>
  <c r="J69" i="5"/>
  <c r="V69" i="5" s="1"/>
  <c r="C28" i="5"/>
  <c r="N57" i="5"/>
  <c r="AC87" i="2"/>
  <c r="C79" i="5"/>
  <c r="O70" i="5"/>
  <c r="C70" i="2"/>
  <c r="F79" i="5"/>
  <c r="S70" i="5"/>
  <c r="N70" i="5"/>
  <c r="N79" i="5"/>
  <c r="O79" i="5"/>
  <c r="R57" i="5"/>
  <c r="T70" i="5"/>
  <c r="F70" i="5"/>
  <c r="J17" i="5"/>
  <c r="V17" i="5" s="1"/>
  <c r="J20" i="5"/>
  <c r="V20" i="5" s="1"/>
  <c r="T79" i="5"/>
  <c r="K87" i="5"/>
  <c r="R47" i="5"/>
  <c r="J66" i="5"/>
  <c r="S57" i="5"/>
  <c r="J23" i="5"/>
  <c r="V23" i="5" s="1"/>
  <c r="T58" i="5" l="1"/>
  <c r="S58" i="5"/>
  <c r="S81" i="5" s="1"/>
  <c r="S90" i="5" s="1"/>
  <c r="V79" i="5"/>
  <c r="G81" i="5"/>
  <c r="G90" i="5" s="1"/>
  <c r="J70" i="5"/>
  <c r="R58" i="5"/>
  <c r="R81" i="5" s="1"/>
  <c r="R90" i="5" s="1"/>
  <c r="F81" i="5"/>
  <c r="F90" i="5" s="1"/>
  <c r="M81" i="5"/>
  <c r="M90" i="5" s="1"/>
  <c r="O81" i="5"/>
  <c r="O90" i="5" s="1"/>
  <c r="T81" i="5"/>
  <c r="T90" i="5" s="1"/>
  <c r="P81" i="5"/>
  <c r="P90" i="5" s="1"/>
  <c r="Q58" i="5"/>
  <c r="Q81" i="5" s="1"/>
  <c r="Q90" i="5" s="1"/>
  <c r="V28" i="5"/>
  <c r="B87" i="3"/>
  <c r="I87" i="3" s="1"/>
  <c r="V70" i="2"/>
  <c r="V70" i="5"/>
  <c r="J28" i="5"/>
  <c r="N58" i="5"/>
  <c r="N81" i="5" s="1"/>
  <c r="N90" i="5" s="1"/>
  <c r="V79" i="2"/>
  <c r="AC87" i="5"/>
  <c r="U87" i="3" l="1"/>
  <c r="AC87" i="3" l="1"/>
  <c r="K4" i="5"/>
  <c r="K6" i="5" l="1"/>
  <c r="K7" i="5"/>
  <c r="K8" i="5"/>
  <c r="K10" i="5"/>
  <c r="K11" i="5"/>
  <c r="K12" i="5"/>
  <c r="K13" i="5"/>
  <c r="K14" i="5"/>
  <c r="K15" i="5"/>
  <c r="K16" i="5"/>
  <c r="K17" i="5"/>
  <c r="K18" i="5"/>
  <c r="K21" i="5"/>
  <c r="K22" i="5"/>
  <c r="K23" i="5"/>
  <c r="J30" i="1"/>
  <c r="V30" i="1" s="1"/>
  <c r="C30" i="5"/>
  <c r="J30" i="5" s="1"/>
  <c r="V30" i="5" l="1"/>
  <c r="C31" i="5"/>
  <c r="J31" i="1"/>
  <c r="V31" i="1" s="1"/>
  <c r="J31" i="5" l="1"/>
  <c r="V31" i="5" l="1"/>
  <c r="C33" i="5"/>
  <c r="J33" i="5" s="1"/>
  <c r="V33" i="5" s="1"/>
  <c r="J33" i="1"/>
  <c r="V33" i="1" s="1"/>
  <c r="C34" i="5"/>
  <c r="J34" i="5" s="1"/>
  <c r="V34" i="5" s="1"/>
  <c r="J34" i="1"/>
  <c r="V34" i="1" s="1"/>
  <c r="J35" i="1"/>
  <c r="V35" i="1" s="1"/>
  <c r="C35" i="5"/>
  <c r="J35" i="5" s="1"/>
  <c r="V35" i="5" s="1"/>
  <c r="C36" i="5"/>
  <c r="J36" i="5" s="1"/>
  <c r="V36" i="5" s="1"/>
  <c r="J36" i="1"/>
  <c r="V36" i="1" s="1"/>
  <c r="C37" i="5"/>
  <c r="J37" i="5" s="1"/>
  <c r="V37" i="5" s="1"/>
  <c r="J37" i="1"/>
  <c r="V37" i="1" s="1"/>
  <c r="C38" i="5"/>
  <c r="J38" i="5" s="1"/>
  <c r="V38" i="5" s="1"/>
  <c r="J38" i="1"/>
  <c r="V38" i="1" s="1"/>
  <c r="C39" i="5"/>
  <c r="J39" i="5" s="1"/>
  <c r="V39" i="5" s="1"/>
  <c r="J39" i="1"/>
  <c r="V39" i="1" s="1"/>
  <c r="C40" i="5"/>
  <c r="J40" i="5" s="1"/>
  <c r="V40" i="5" s="1"/>
  <c r="J40" i="1"/>
  <c r="V40" i="1" s="1"/>
  <c r="J48" i="1"/>
  <c r="V48" i="1" s="1"/>
  <c r="C48" i="5"/>
  <c r="J48" i="5" l="1"/>
  <c r="V48" i="5" l="1"/>
  <c r="C49" i="5"/>
  <c r="J49" i="5" s="1"/>
  <c r="J49" i="1"/>
  <c r="V49" i="1" s="1"/>
  <c r="V49" i="5" l="1"/>
  <c r="C50" i="5"/>
  <c r="J50" i="1"/>
  <c r="V50" i="1" l="1"/>
  <c r="J50" i="5"/>
  <c r="V50" i="5" l="1"/>
  <c r="C51" i="5"/>
  <c r="J51" i="5" s="1"/>
  <c r="J51" i="1"/>
  <c r="V51" i="1" s="1"/>
  <c r="V51" i="5" l="1"/>
  <c r="C52" i="5"/>
  <c r="J52" i="5" s="1"/>
  <c r="V52" i="5" s="1"/>
  <c r="J52" i="1"/>
  <c r="V52" i="1" l="1"/>
  <c r="D60" i="5"/>
  <c r="K60" i="5" s="1"/>
  <c r="K60" i="1"/>
  <c r="W60" i="1" s="1"/>
  <c r="W60" i="5" l="1"/>
  <c r="D61" i="5"/>
  <c r="K61" i="5" s="1"/>
  <c r="K61" i="1"/>
  <c r="W61" i="1" s="1"/>
  <c r="W61" i="5" l="1"/>
  <c r="D62" i="5"/>
  <c r="K62" i="5" s="1"/>
  <c r="K62" i="1"/>
  <c r="W62" i="1" l="1"/>
  <c r="W62" i="5"/>
  <c r="D63" i="5"/>
  <c r="K63" i="1"/>
  <c r="W63" i="1" l="1"/>
  <c r="K63" i="5"/>
  <c r="W63" i="5" l="1"/>
  <c r="D64" i="5"/>
  <c r="K64" i="1"/>
  <c r="W64" i="1" s="1"/>
  <c r="K64" i="5" l="1"/>
  <c r="W64" i="5" l="1"/>
  <c r="D65" i="5"/>
  <c r="K65" i="5" s="1"/>
  <c r="K65" i="1"/>
  <c r="W65" i="1" s="1"/>
  <c r="W65" i="5" l="1"/>
  <c r="D72" i="5"/>
  <c r="K72" i="5" s="1"/>
  <c r="W72" i="5" s="1"/>
  <c r="K72" i="1"/>
  <c r="W72" i="1" s="1"/>
  <c r="D73" i="5"/>
  <c r="K73" i="1"/>
  <c r="W73" i="1" s="1"/>
  <c r="K73" i="5" l="1"/>
  <c r="W73" i="5" s="1"/>
  <c r="D74" i="5"/>
  <c r="K74" i="1"/>
  <c r="W74" i="1" s="1"/>
  <c r="K74" i="5" l="1"/>
  <c r="W74" i="5" s="1"/>
  <c r="C83" i="5"/>
  <c r="J83" i="5" s="1"/>
  <c r="V83" i="5" s="1"/>
  <c r="AD83" i="5" s="1"/>
  <c r="J83" i="1"/>
  <c r="AD83" i="1" s="1"/>
  <c r="C83" i="2" s="1"/>
  <c r="J83" i="2" s="1"/>
  <c r="V83" i="2" s="1"/>
  <c r="AD83" i="2" s="1"/>
  <c r="C83" i="3" s="1"/>
  <c r="J83" i="3" s="1"/>
  <c r="V83" i="3" s="1"/>
  <c r="AD83" i="3" s="1"/>
  <c r="C83" i="4" s="1"/>
  <c r="J83" i="4" s="1"/>
  <c r="V83" i="4" s="1"/>
  <c r="AD83" i="4" s="1"/>
  <c r="C84" i="5"/>
  <c r="J84" i="5" s="1"/>
  <c r="V84" i="5" s="1"/>
  <c r="AD84" i="5" s="1"/>
  <c r="J84" i="1"/>
  <c r="AD84" i="1" s="1"/>
  <c r="C84" i="2" s="1"/>
  <c r="J84" i="2" s="1"/>
  <c r="V84" i="2" s="1"/>
  <c r="AD84" i="2" s="1"/>
  <c r="C84" i="3" s="1"/>
  <c r="J84" i="3" s="1"/>
  <c r="V84" i="3" s="1"/>
  <c r="AD84" i="3" s="1"/>
  <c r="C84" i="4" s="1"/>
  <c r="J84" i="4" s="1"/>
  <c r="V84" i="4" s="1"/>
  <c r="AD84" i="4" s="1"/>
  <c r="C85" i="5"/>
  <c r="J85" i="5" s="1"/>
  <c r="V85" i="5" s="1"/>
  <c r="AD85" i="5" s="1"/>
  <c r="J85" i="1"/>
  <c r="AD85" i="1" s="1"/>
  <c r="C85" i="2" s="1"/>
  <c r="J85" i="2" s="1"/>
  <c r="V85" i="2" s="1"/>
  <c r="AD85" i="2" s="1"/>
  <c r="C85" i="3" s="1"/>
  <c r="J85" i="3" s="1"/>
  <c r="V85" i="3" s="1"/>
  <c r="AD85" i="3" s="1"/>
  <c r="C85" i="4" s="1"/>
  <c r="J85" i="4" s="1"/>
  <c r="V85" i="4" s="1"/>
  <c r="AD85" i="4" s="1"/>
  <c r="C32" i="5"/>
  <c r="J32" i="5" s="1"/>
  <c r="J32" i="1"/>
  <c r="V32" i="1" s="1"/>
  <c r="V32" i="5" l="1"/>
  <c r="B66" i="5"/>
  <c r="I66" i="5" s="1"/>
  <c r="U66" i="5" s="1"/>
  <c r="I66" i="1"/>
  <c r="U66" i="1" s="1"/>
  <c r="AC66" i="1" l="1"/>
  <c r="AC66" i="5"/>
  <c r="B66" i="2" l="1"/>
  <c r="I66" i="2" s="1"/>
  <c r="U66" i="2" l="1"/>
  <c r="AC66" i="2" l="1"/>
  <c r="B66" i="3" l="1"/>
  <c r="I66" i="3" s="1"/>
  <c r="U66" i="3" l="1"/>
  <c r="AC66" i="3" l="1"/>
  <c r="B66" i="4" l="1"/>
  <c r="I66" i="4" s="1"/>
  <c r="U66" i="4" l="1"/>
  <c r="AC66" i="4" l="1"/>
  <c r="B67" i="5"/>
  <c r="I67" i="1"/>
  <c r="U67" i="1" l="1"/>
  <c r="I67" i="5"/>
  <c r="U67" i="5" l="1"/>
  <c r="AC67" i="1"/>
  <c r="AC67" i="5" l="1"/>
  <c r="B67" i="2"/>
  <c r="I67" i="2" s="1"/>
  <c r="U67" i="2" l="1"/>
  <c r="AC67" i="2" l="1"/>
  <c r="B67" i="3" l="1"/>
  <c r="I67" i="3" s="1"/>
  <c r="U67" i="3" l="1"/>
  <c r="AC67" i="3" l="1"/>
  <c r="B67" i="4" l="1"/>
  <c r="I67" i="4" s="1"/>
  <c r="U67" i="4" l="1"/>
  <c r="AC67" i="4" l="1"/>
  <c r="I68" i="1"/>
  <c r="U68" i="1" s="1"/>
  <c r="B68" i="5"/>
  <c r="I68" i="5" s="1"/>
  <c r="U68" i="5" l="1"/>
  <c r="AC68" i="1"/>
  <c r="B68" i="2" l="1"/>
  <c r="I68" i="2" s="1"/>
  <c r="AC68" i="5"/>
  <c r="U68" i="2" l="1"/>
  <c r="AC68" i="2" l="1"/>
  <c r="B68" i="3" l="1"/>
  <c r="I68" i="3" s="1"/>
  <c r="U68" i="3" l="1"/>
  <c r="AC68" i="3" l="1"/>
  <c r="B68" i="4" l="1"/>
  <c r="I68" i="4" s="1"/>
  <c r="U68" i="4" l="1"/>
  <c r="AC68" i="4" l="1"/>
  <c r="B69" i="5"/>
  <c r="I69" i="1"/>
  <c r="U69" i="1" l="1"/>
  <c r="I69" i="5"/>
  <c r="AC69" i="1" l="1"/>
  <c r="U69" i="5"/>
  <c r="B69" i="2" l="1"/>
  <c r="I69" i="2" s="1"/>
  <c r="AC69" i="5"/>
  <c r="U69" i="2" l="1"/>
  <c r="AC69" i="2" l="1"/>
  <c r="B69" i="3" l="1"/>
  <c r="I69" i="3" s="1"/>
  <c r="U69" i="3" l="1"/>
  <c r="AC69" i="3" l="1"/>
  <c r="B69" i="4" l="1"/>
  <c r="I69" i="4" s="1"/>
  <c r="U69" i="4" l="1"/>
  <c r="AC69" i="4" l="1"/>
  <c r="I5" i="5"/>
  <c r="I5" i="1"/>
  <c r="U5" i="1" s="1"/>
  <c r="AC5" i="1" l="1"/>
  <c r="U5" i="5"/>
  <c r="AC5" i="5" l="1"/>
  <c r="B5" i="2"/>
  <c r="I5" i="2" s="1"/>
  <c r="U5" i="2" l="1"/>
  <c r="AC5" i="2" l="1"/>
  <c r="B5" i="3" l="1"/>
  <c r="I5" i="3" s="1"/>
  <c r="U5" i="3" l="1"/>
  <c r="AC5" i="3" l="1"/>
  <c r="B5" i="4" l="1"/>
  <c r="I5" i="4" s="1"/>
  <c r="U5" i="4" s="1"/>
  <c r="AC5" i="4" l="1"/>
  <c r="I9" i="5"/>
  <c r="U9" i="5" s="1"/>
  <c r="I9" i="1"/>
  <c r="U9" i="1" l="1"/>
  <c r="AC9" i="5"/>
  <c r="AC9" i="1" l="1"/>
  <c r="B9" i="2" l="1"/>
  <c r="I9" i="2" s="1"/>
  <c r="U9" i="2" l="1"/>
  <c r="AC9" i="2" l="1"/>
  <c r="B9" i="3" l="1"/>
  <c r="I9" i="3" s="1"/>
  <c r="U9" i="3" l="1"/>
  <c r="AC9" i="3" l="1"/>
  <c r="B9" i="4" l="1"/>
  <c r="I9" i="4" s="1"/>
  <c r="U9" i="4" s="1"/>
  <c r="AC9" i="4" l="1"/>
  <c r="I19" i="5"/>
  <c r="U19" i="5" s="1"/>
  <c r="AC19" i="5" s="1"/>
  <c r="I19" i="1"/>
  <c r="U19" i="1" l="1"/>
  <c r="AC19" i="1" l="1"/>
  <c r="B19" i="2" l="1"/>
  <c r="I19" i="2" s="1"/>
  <c r="U19" i="2" l="1"/>
  <c r="AC19" i="2" l="1"/>
  <c r="B19" i="3" l="1"/>
  <c r="I19" i="3" s="1"/>
  <c r="U19" i="3" l="1"/>
  <c r="AC19" i="3" l="1"/>
  <c r="B19" i="4" l="1"/>
  <c r="I19" i="4" s="1"/>
  <c r="U19" i="4" s="1"/>
  <c r="AC19" i="4" l="1"/>
  <c r="I20" i="1"/>
  <c r="U20" i="1" s="1"/>
  <c r="AC20" i="1" l="1"/>
  <c r="I20" i="5"/>
  <c r="U20" i="5" l="1"/>
  <c r="B20" i="2"/>
  <c r="I20" i="2" s="1"/>
  <c r="U20" i="2" l="1"/>
  <c r="AC20" i="5"/>
  <c r="AC20" i="2" l="1"/>
  <c r="B20" i="3" l="1"/>
  <c r="I20" i="3" s="1"/>
  <c r="U20" i="3" l="1"/>
  <c r="AC20" i="3" l="1"/>
  <c r="B20" i="4" l="1"/>
  <c r="I20" i="4" s="1"/>
  <c r="U20" i="4" s="1"/>
  <c r="AC20" i="4" l="1"/>
  <c r="I24" i="1"/>
  <c r="U24" i="1" s="1"/>
  <c r="AC24" i="1" s="1"/>
  <c r="B24" i="2" l="1"/>
  <c r="I24" i="2" s="1"/>
  <c r="I24" i="5"/>
  <c r="U24" i="2" l="1"/>
  <c r="U24" i="5"/>
  <c r="AC24" i="2" l="1"/>
  <c r="B24" i="3" s="1"/>
  <c r="AC24" i="5"/>
  <c r="I24" i="3" l="1"/>
  <c r="U24" i="3" l="1"/>
  <c r="AC24" i="3" l="1"/>
  <c r="B24" i="4" l="1"/>
  <c r="I24" i="4" s="1"/>
  <c r="U24" i="4" s="1"/>
  <c r="AC24" i="4" l="1"/>
  <c r="I25" i="1"/>
  <c r="U25" i="1" l="1"/>
  <c r="I25" i="5"/>
  <c r="U25" i="5" l="1"/>
  <c r="AC25" i="1"/>
  <c r="B25" i="2" l="1"/>
  <c r="I25" i="2" s="1"/>
  <c r="AC25" i="5"/>
  <c r="U25" i="2" l="1"/>
  <c r="AC25" i="2" l="1"/>
  <c r="B25" i="3" l="1"/>
  <c r="I25" i="3" s="1"/>
  <c r="U25" i="3" l="1"/>
  <c r="AC25" i="3" l="1"/>
  <c r="B25" i="4" l="1"/>
  <c r="I25" i="4" s="1"/>
  <c r="U25" i="4" s="1"/>
  <c r="AC25" i="4" l="1"/>
  <c r="I26" i="5"/>
  <c r="U26" i="5" s="1"/>
  <c r="I26" i="1"/>
  <c r="U26" i="1" l="1"/>
  <c r="AC26" i="5"/>
  <c r="AC26" i="1" l="1"/>
  <c r="B26" i="2" l="1"/>
  <c r="I26" i="2" s="1"/>
  <c r="U26" i="2" l="1"/>
  <c r="AC26" i="2" l="1"/>
  <c r="B26" i="3" l="1"/>
  <c r="I26" i="3" s="1"/>
  <c r="U26" i="3" l="1"/>
  <c r="AC26" i="3" l="1"/>
  <c r="B26" i="4" l="1"/>
  <c r="I26" i="4" s="1"/>
  <c r="U26" i="4" s="1"/>
  <c r="AC26" i="4" s="1"/>
  <c r="I27" i="1" l="1"/>
  <c r="U27" i="1" s="1"/>
  <c r="AC27" i="1" s="1"/>
  <c r="B27" i="2" s="1"/>
  <c r="I27" i="2" s="1"/>
  <c r="U27" i="2" l="1"/>
  <c r="I27" i="5"/>
  <c r="AC27" i="2" l="1"/>
  <c r="U27" i="5"/>
  <c r="AC27" i="5" l="1"/>
  <c r="B27" i="3"/>
  <c r="I27" i="3" s="1"/>
  <c r="U27" i="3" l="1"/>
  <c r="AC27" i="3" l="1"/>
  <c r="B27" i="4" l="1"/>
  <c r="I27" i="4" s="1"/>
  <c r="U27" i="4" s="1"/>
  <c r="AC27" i="4" l="1"/>
  <c r="X5" i="1"/>
  <c r="L5" i="1" l="1"/>
  <c r="K5" i="5"/>
  <c r="L5" i="5" l="1"/>
  <c r="X5" i="5" l="1"/>
  <c r="E9" i="5"/>
  <c r="K9" i="5"/>
  <c r="L9" i="1"/>
  <c r="X9" i="1" l="1"/>
  <c r="L9" i="5"/>
  <c r="X9" i="5" l="1"/>
  <c r="L19" i="1" l="1"/>
  <c r="E19" i="5"/>
  <c r="K19" i="5"/>
  <c r="L19" i="5" l="1"/>
  <c r="X19" i="1"/>
  <c r="X19" i="5" l="1"/>
  <c r="K20" i="5"/>
  <c r="L20" i="1"/>
  <c r="X20" i="1" l="1"/>
  <c r="L20" i="5"/>
  <c r="E20" i="5"/>
  <c r="X20" i="5" l="1"/>
  <c r="E24" i="5"/>
  <c r="K24" i="5" l="1"/>
  <c r="X24" i="5" s="1"/>
  <c r="L24" i="1"/>
  <c r="L24" i="5" l="1"/>
  <c r="X24" i="1"/>
  <c r="L25" i="1"/>
  <c r="X25" i="1" l="1"/>
  <c r="E25" i="5"/>
  <c r="K25" i="5"/>
  <c r="L25" i="5" l="1"/>
  <c r="X25" i="5" l="1"/>
  <c r="E26" i="5"/>
  <c r="K26" i="5"/>
  <c r="L26" i="5" l="1"/>
  <c r="L26" i="1"/>
  <c r="X26" i="1" l="1"/>
  <c r="X26" i="5"/>
  <c r="K28" i="1"/>
  <c r="D28" i="5"/>
  <c r="L27" i="1" l="1"/>
  <c r="E27" i="5"/>
  <c r="K27" i="5"/>
  <c r="X27" i="1" l="1"/>
  <c r="L27" i="5"/>
  <c r="K28" i="5"/>
  <c r="X27" i="5" l="1"/>
  <c r="W28" i="5"/>
  <c r="E28" i="1"/>
  <c r="B30" i="5"/>
  <c r="I30" i="1"/>
  <c r="U30" i="1" s="1"/>
  <c r="X30" i="1" l="1"/>
  <c r="AC30" i="1"/>
  <c r="E30" i="5"/>
  <c r="I30" i="5"/>
  <c r="L30" i="1"/>
  <c r="B30" i="2" l="1"/>
  <c r="U30" i="5"/>
  <c r="L30" i="5"/>
  <c r="AC30" i="5" l="1"/>
  <c r="X30" i="5"/>
  <c r="I30" i="2"/>
  <c r="U30" i="2" l="1"/>
  <c r="AC30" i="2" l="1"/>
  <c r="B30" i="3" l="1"/>
  <c r="I30" i="3" l="1"/>
  <c r="U30" i="3" l="1"/>
  <c r="AC30" i="3" l="1"/>
  <c r="B30" i="4" l="1"/>
  <c r="I30" i="4" l="1"/>
  <c r="U30" i="4" l="1"/>
  <c r="AC30" i="4" l="1"/>
  <c r="B31" i="5"/>
  <c r="I31" i="1"/>
  <c r="I31" i="5" l="1"/>
  <c r="E31" i="5"/>
  <c r="L31" i="1"/>
  <c r="U31" i="1"/>
  <c r="X31" i="1" l="1"/>
  <c r="AC31" i="1"/>
  <c r="L31" i="5"/>
  <c r="U31" i="5"/>
  <c r="B31" i="2" l="1"/>
  <c r="AC31" i="5"/>
  <c r="X31" i="5"/>
  <c r="I31" i="2" l="1"/>
  <c r="U31" i="2" l="1"/>
  <c r="AC31" i="2" l="1"/>
  <c r="B31" i="3" l="1"/>
  <c r="I31" i="3" l="1"/>
  <c r="U31" i="3" l="1"/>
  <c r="AC31" i="3" l="1"/>
  <c r="B31" i="4" l="1"/>
  <c r="I31" i="4" l="1"/>
  <c r="U31" i="4" l="1"/>
  <c r="AC31" i="4" l="1"/>
  <c r="B32" i="5"/>
  <c r="I32" i="1"/>
  <c r="U32" i="1" s="1"/>
  <c r="L32" i="1" l="1"/>
  <c r="AC32" i="1"/>
  <c r="X32" i="1"/>
  <c r="E32" i="5"/>
  <c r="I32" i="5"/>
  <c r="L32" i="5" l="1"/>
  <c r="U32" i="5"/>
  <c r="B32" i="2"/>
  <c r="X32" i="5" l="1"/>
  <c r="AC32" i="5"/>
  <c r="I32" i="2"/>
  <c r="U32" i="2" l="1"/>
  <c r="AC32" i="2" l="1"/>
  <c r="B32" i="3" l="1"/>
  <c r="I32" i="3" l="1"/>
  <c r="U32" i="3" l="1"/>
  <c r="AC32" i="3" l="1"/>
  <c r="B32" i="4" l="1"/>
  <c r="I32" i="4" l="1"/>
  <c r="U32" i="4" l="1"/>
  <c r="AC32" i="4" l="1"/>
  <c r="B33" i="5"/>
  <c r="I33" i="5" s="1"/>
  <c r="L33" i="5" s="1"/>
  <c r="I33" i="1"/>
  <c r="U33" i="1" s="1"/>
  <c r="AC33" i="1" l="1"/>
  <c r="B33" i="2" s="1"/>
  <c r="X33" i="1"/>
  <c r="U33" i="5"/>
  <c r="L33" i="1"/>
  <c r="E33" i="5"/>
  <c r="AC33" i="5" l="1"/>
  <c r="X33" i="5"/>
  <c r="I33" i="2"/>
  <c r="U33" i="2" l="1"/>
  <c r="AC33" i="2" l="1"/>
  <c r="B33" i="3" l="1"/>
  <c r="I33" i="3" l="1"/>
  <c r="U33" i="3" l="1"/>
  <c r="AC33" i="3" l="1"/>
  <c r="B33" i="4" l="1"/>
  <c r="I33" i="4" l="1"/>
  <c r="U33" i="4" l="1"/>
  <c r="AC33" i="4" l="1"/>
  <c r="B34" i="5"/>
  <c r="I34" i="1"/>
  <c r="L34" i="1" l="1"/>
  <c r="U34" i="1"/>
  <c r="I34" i="5"/>
  <c r="E34" i="5"/>
  <c r="AC34" i="1" l="1"/>
  <c r="B34" i="2" s="1"/>
  <c r="I34" i="2" s="1"/>
  <c r="U34" i="2" s="1"/>
  <c r="X34" i="1"/>
  <c r="L34" i="5"/>
  <c r="U34" i="5"/>
  <c r="AC34" i="5" l="1"/>
  <c r="X34" i="5"/>
  <c r="AC34" i="2"/>
  <c r="B34" i="3" l="1"/>
  <c r="I34" i="3" l="1"/>
  <c r="U34" i="3" l="1"/>
  <c r="AC34" i="3" l="1"/>
  <c r="B34" i="4" l="1"/>
  <c r="I34" i="4" l="1"/>
  <c r="U34" i="4" l="1"/>
  <c r="AC34" i="4" l="1"/>
  <c r="B35" i="5"/>
  <c r="E35" i="5" s="1"/>
  <c r="I35" i="1"/>
  <c r="L35" i="1" s="1"/>
  <c r="I35" i="5" l="1"/>
  <c r="L35" i="5" s="1"/>
  <c r="U35" i="1"/>
  <c r="U35" i="5" l="1"/>
  <c r="AC35" i="5" s="1"/>
  <c r="AC35" i="1"/>
  <c r="B35" i="2" s="1"/>
  <c r="I35" i="2" s="1"/>
  <c r="U35" i="2" s="1"/>
  <c r="X35" i="1"/>
  <c r="X35" i="5" l="1"/>
  <c r="AC35" i="2"/>
  <c r="B35" i="3" l="1"/>
  <c r="I35" i="3" l="1"/>
  <c r="U35" i="3" l="1"/>
  <c r="AC35" i="3" l="1"/>
  <c r="B35" i="4" l="1"/>
  <c r="I35" i="4" l="1"/>
  <c r="U35" i="4" l="1"/>
  <c r="AC35" i="4" l="1"/>
  <c r="I36" i="1"/>
  <c r="L36" i="1" s="1"/>
  <c r="B36" i="5"/>
  <c r="I36" i="5" l="1"/>
  <c r="E36" i="5"/>
  <c r="U36" i="1"/>
  <c r="L36" i="5" l="1"/>
  <c r="U36" i="5"/>
  <c r="X36" i="1"/>
  <c r="AC36" i="1"/>
  <c r="B36" i="2" l="1"/>
  <c r="AC36" i="5"/>
  <c r="X36" i="5"/>
  <c r="I36" i="2" l="1"/>
  <c r="U36" i="2" l="1"/>
  <c r="AC36" i="2" l="1"/>
  <c r="B36" i="3" l="1"/>
  <c r="I36" i="3" l="1"/>
  <c r="U36" i="3" l="1"/>
  <c r="AC36" i="3" l="1"/>
  <c r="B36" i="4" l="1"/>
  <c r="I36" i="4" l="1"/>
  <c r="U36" i="4" l="1"/>
  <c r="AC36" i="4" l="1"/>
  <c r="B37" i="5"/>
  <c r="I37" i="1"/>
  <c r="U37" i="1" s="1"/>
  <c r="X37" i="1" l="1"/>
  <c r="AC37" i="1"/>
  <c r="I37" i="5"/>
  <c r="E37" i="5"/>
  <c r="L37" i="1"/>
  <c r="B37" i="2" l="1"/>
  <c r="U37" i="5"/>
  <c r="L37" i="5"/>
  <c r="I37" i="2" l="1"/>
  <c r="X37" i="5"/>
  <c r="AC37" i="5"/>
  <c r="U37" i="2" l="1"/>
  <c r="AC37" i="2" l="1"/>
  <c r="B37" i="3" l="1"/>
  <c r="I37" i="3" l="1"/>
  <c r="U37" i="3" l="1"/>
  <c r="AC37" i="3" l="1"/>
  <c r="B37" i="4" l="1"/>
  <c r="I37" i="4" l="1"/>
  <c r="U37" i="4" l="1"/>
  <c r="AC37" i="4" l="1"/>
  <c r="B38" i="5"/>
  <c r="I38" i="1"/>
  <c r="L38" i="1" s="1"/>
  <c r="U38" i="1" l="1"/>
  <c r="X38" i="1" s="1"/>
  <c r="I38" i="5"/>
  <c r="E38" i="5"/>
  <c r="AC38" i="1" l="1"/>
  <c r="B38" i="2" s="1"/>
  <c r="I38" i="2" s="1"/>
  <c r="U38" i="5"/>
  <c r="L38" i="5"/>
  <c r="U38" i="2" l="1"/>
  <c r="AC38" i="5"/>
  <c r="X38" i="5"/>
  <c r="AC38" i="2" l="1"/>
  <c r="B38" i="3" l="1"/>
  <c r="I38" i="3" l="1"/>
  <c r="U38" i="3" l="1"/>
  <c r="AC38" i="3" l="1"/>
  <c r="B38" i="4" l="1"/>
  <c r="I38" i="4" l="1"/>
  <c r="U38" i="4" l="1"/>
  <c r="AC38" i="4" l="1"/>
  <c r="B39" i="5"/>
  <c r="I39" i="5" s="1"/>
  <c r="I39" i="1"/>
  <c r="L39" i="1" s="1"/>
  <c r="U39" i="1" l="1"/>
  <c r="AC39" i="1" s="1"/>
  <c r="B39" i="2" s="1"/>
  <c r="E39" i="5"/>
  <c r="U39" i="5"/>
  <c r="L39" i="5"/>
  <c r="X39" i="1" l="1"/>
  <c r="I39" i="2"/>
  <c r="X39" i="5"/>
  <c r="AC39" i="5"/>
  <c r="U39" i="2" l="1"/>
  <c r="AC39" i="2" l="1"/>
  <c r="B39" i="3" l="1"/>
  <c r="I39" i="3" l="1"/>
  <c r="U39" i="3" l="1"/>
  <c r="AC39" i="3" l="1"/>
  <c r="B39" i="4" l="1"/>
  <c r="I39" i="4" l="1"/>
  <c r="U39" i="4" l="1"/>
  <c r="AC39" i="4" l="1"/>
  <c r="B40" i="5"/>
  <c r="I40" i="5" s="1"/>
  <c r="I40" i="1"/>
  <c r="L40" i="5" l="1"/>
  <c r="U40" i="5"/>
  <c r="L40" i="1"/>
  <c r="U40" i="1"/>
  <c r="E40" i="5"/>
  <c r="X40" i="5" l="1"/>
  <c r="AC40" i="5"/>
  <c r="X40" i="1"/>
  <c r="AC40" i="1"/>
  <c r="B40" i="2" l="1"/>
  <c r="I40" i="2" l="1"/>
  <c r="U40" i="2" l="1"/>
  <c r="AC40" i="2" l="1"/>
  <c r="B40" i="3" l="1"/>
  <c r="I40" i="3" l="1"/>
  <c r="U40" i="3" l="1"/>
  <c r="AC40" i="3" l="1"/>
  <c r="B40" i="4" l="1"/>
  <c r="I40" i="4" l="1"/>
  <c r="U40" i="4" l="1"/>
  <c r="AC40" i="4" l="1"/>
  <c r="B41" i="5"/>
  <c r="I41" i="5" s="1"/>
  <c r="I41" i="1"/>
  <c r="U41" i="1" s="1"/>
  <c r="AC41" i="1" l="1"/>
  <c r="U41" i="5"/>
  <c r="AC41" i="5" l="1"/>
  <c r="B41" i="2"/>
  <c r="I41" i="2" l="1"/>
  <c r="U41" i="2" l="1"/>
  <c r="AC41" i="2" l="1"/>
  <c r="B41" i="3" l="1"/>
  <c r="I41" i="3" l="1"/>
  <c r="U41" i="3" l="1"/>
  <c r="AC41" i="3" l="1"/>
  <c r="B41" i="4" l="1"/>
  <c r="I41" i="4" l="1"/>
  <c r="U41" i="4" l="1"/>
  <c r="AC41" i="4" l="1"/>
  <c r="I42" i="1"/>
  <c r="B42" i="5"/>
  <c r="I42" i="5" s="1"/>
  <c r="U42" i="5" l="1"/>
  <c r="U42" i="1"/>
  <c r="AC42" i="1" l="1"/>
  <c r="AC42" i="5"/>
  <c r="B42" i="2" l="1"/>
  <c r="I42" i="2" l="1"/>
  <c r="U42" i="2" l="1"/>
  <c r="AC42" i="2" l="1"/>
  <c r="B42" i="3" l="1"/>
  <c r="I42" i="3" l="1"/>
  <c r="U42" i="3" l="1"/>
  <c r="AC42" i="3" l="1"/>
  <c r="B42" i="4" l="1"/>
  <c r="I42" i="4" l="1"/>
  <c r="U42" i="4" l="1"/>
  <c r="AC42" i="4" l="1"/>
  <c r="B43" i="5"/>
  <c r="I43" i="5" s="1"/>
  <c r="I43" i="1"/>
  <c r="U43" i="1" s="1"/>
  <c r="AC43" i="1" l="1"/>
  <c r="U43" i="5"/>
  <c r="B43" i="2" l="1"/>
  <c r="AC43" i="5"/>
  <c r="I43" i="2" l="1"/>
  <c r="U43" i="2" l="1"/>
  <c r="AC43" i="2" l="1"/>
  <c r="B43" i="3" l="1"/>
  <c r="I43" i="3" l="1"/>
  <c r="U43" i="3" l="1"/>
  <c r="AC43" i="3" l="1"/>
  <c r="B43" i="4" l="1"/>
  <c r="I43" i="4" l="1"/>
  <c r="U43" i="4" l="1"/>
  <c r="AC43" i="4" l="1"/>
  <c r="B44" i="5"/>
  <c r="I44" i="1"/>
  <c r="U44" i="1" l="1"/>
  <c r="I44" i="5"/>
  <c r="AC44" i="1" l="1"/>
  <c r="U44" i="5"/>
  <c r="AC44" i="5" l="1"/>
  <c r="B44" i="2"/>
  <c r="I44" i="2" l="1"/>
  <c r="U44" i="2" l="1"/>
  <c r="AC44" i="2" l="1"/>
  <c r="B44" i="3" l="1"/>
  <c r="I44" i="3" l="1"/>
  <c r="U44" i="3" l="1"/>
  <c r="AC44" i="3" l="1"/>
  <c r="B44" i="4" l="1"/>
  <c r="I44" i="4" l="1"/>
  <c r="U44" i="4" l="1"/>
  <c r="AC44" i="4" l="1"/>
  <c r="B45" i="5"/>
  <c r="I45" i="5" s="1"/>
  <c r="I45" i="1"/>
  <c r="U45" i="5" l="1"/>
  <c r="U45" i="1"/>
  <c r="AC45" i="5" l="1"/>
  <c r="AC45" i="1"/>
  <c r="B45" i="2" l="1"/>
  <c r="I45" i="2" l="1"/>
  <c r="U45" i="2" l="1"/>
  <c r="AC45" i="2" l="1"/>
  <c r="B45" i="3" l="1"/>
  <c r="I45" i="3" l="1"/>
  <c r="U45" i="3" l="1"/>
  <c r="AC45" i="3" l="1"/>
  <c r="B45" i="4" l="1"/>
  <c r="I45" i="4" l="1"/>
  <c r="U45" i="4" l="1"/>
  <c r="AC45" i="4" l="1"/>
  <c r="B46" i="5"/>
  <c r="I46" i="1"/>
  <c r="U46" i="1" s="1"/>
  <c r="AC46" i="1" s="1"/>
  <c r="B46" i="2" l="1"/>
  <c r="H47" i="1"/>
  <c r="H58" i="1" s="1"/>
  <c r="H81" i="1" s="1"/>
  <c r="I46" i="5"/>
  <c r="H47" i="5" l="1"/>
  <c r="H58" i="5" s="1"/>
  <c r="H81" i="5" s="1"/>
  <c r="H90" i="5" s="1"/>
  <c r="U46" i="5"/>
  <c r="AC46" i="5" s="1"/>
  <c r="I46" i="2"/>
  <c r="H47" i="2" l="1"/>
  <c r="H58" i="2" s="1"/>
  <c r="H81" i="2" s="1"/>
  <c r="H90" i="2" s="1"/>
  <c r="U46" i="2"/>
  <c r="AC46" i="2" s="1"/>
  <c r="B46" i="3" l="1"/>
  <c r="I46" i="3" l="1"/>
  <c r="I47" i="3" l="1"/>
  <c r="H47" i="3"/>
  <c r="H58" i="3" s="1"/>
  <c r="H81" i="3" s="1"/>
  <c r="H90" i="3" s="1"/>
  <c r="U46" i="3"/>
  <c r="AC46" i="3" s="1"/>
  <c r="B46" i="4" l="1"/>
  <c r="I46" i="4" l="1"/>
  <c r="U46" i="4" l="1"/>
  <c r="AC46" i="4" s="1"/>
  <c r="H47" i="4"/>
  <c r="H58" i="4" s="1"/>
  <c r="H81" i="4" s="1"/>
  <c r="H90" i="4" s="1"/>
  <c r="J41" i="1"/>
  <c r="C41" i="5"/>
  <c r="V41" i="1" l="1"/>
  <c r="L41" i="1"/>
  <c r="E41" i="5"/>
  <c r="J41" i="5"/>
  <c r="X41" i="1" l="1"/>
  <c r="V41" i="5"/>
  <c r="L41" i="5"/>
  <c r="X41" i="5" l="1"/>
  <c r="C42" i="5"/>
  <c r="E42" i="5" s="1"/>
  <c r="J42" i="1"/>
  <c r="J42" i="5" l="1"/>
  <c r="V42" i="5" s="1"/>
  <c r="L42" i="1"/>
  <c r="V42" i="1"/>
  <c r="L42" i="5" l="1"/>
  <c r="X42" i="5"/>
  <c r="X42" i="1"/>
  <c r="J43" i="1"/>
  <c r="V43" i="1" s="1"/>
  <c r="C43" i="5"/>
  <c r="L43" i="1" l="1"/>
  <c r="X43" i="1"/>
  <c r="E43" i="5"/>
  <c r="J43" i="5"/>
  <c r="L43" i="5" l="1"/>
  <c r="V43" i="5"/>
  <c r="X43" i="5" l="1"/>
  <c r="J44" i="1"/>
  <c r="C44" i="5"/>
  <c r="E44" i="5" s="1"/>
  <c r="V44" i="1" l="1"/>
  <c r="L44" i="1"/>
  <c r="J44" i="5"/>
  <c r="X44" i="1" l="1"/>
  <c r="L44" i="5"/>
  <c r="V44" i="5"/>
  <c r="X44" i="5" l="1"/>
  <c r="J45" i="1"/>
  <c r="L45" i="1" s="1"/>
  <c r="V45" i="1"/>
  <c r="C45" i="5"/>
  <c r="V47" i="1" l="1"/>
  <c r="X45" i="1"/>
  <c r="J45" i="5"/>
  <c r="E45" i="5"/>
  <c r="X47" i="1" l="1"/>
  <c r="L45" i="5"/>
  <c r="V45" i="5"/>
  <c r="X45" i="5" l="1"/>
  <c r="X47" i="5" s="1"/>
  <c r="V47" i="5"/>
  <c r="C47" i="1"/>
  <c r="J46" i="1"/>
  <c r="L46" i="1" s="1"/>
  <c r="L47" i="1" s="1"/>
  <c r="C46" i="5"/>
  <c r="C47" i="5" s="1"/>
  <c r="J46" i="5" l="1"/>
  <c r="J47" i="1"/>
  <c r="E46" i="5"/>
  <c r="E47" i="5" s="1"/>
  <c r="E47" i="1"/>
  <c r="I48" i="1"/>
  <c r="B48" i="5"/>
  <c r="I48" i="5"/>
  <c r="J47" i="5" l="1"/>
  <c r="L46" i="5"/>
  <c r="L47" i="5" s="1"/>
  <c r="L48" i="5"/>
  <c r="U48" i="5"/>
  <c r="U48" i="1"/>
  <c r="L48" i="1"/>
  <c r="E48" i="5"/>
  <c r="AC48" i="5" l="1"/>
  <c r="X48" i="5"/>
  <c r="X48" i="1"/>
  <c r="AC48" i="1"/>
  <c r="B48" i="2" l="1"/>
  <c r="I48" i="2" l="1"/>
  <c r="U48" i="2" l="1"/>
  <c r="AC48" i="2" l="1"/>
  <c r="B48" i="3" l="1"/>
  <c r="I48" i="3" l="1"/>
  <c r="U48" i="3" l="1"/>
  <c r="AC48" i="3" l="1"/>
  <c r="B48" i="4" l="1"/>
  <c r="I48" i="4" l="1"/>
  <c r="U48" i="4" l="1"/>
  <c r="AC48" i="4" l="1"/>
  <c r="I49" i="1"/>
  <c r="L49" i="1" s="1"/>
  <c r="B49" i="5"/>
  <c r="I49" i="5" s="1"/>
  <c r="U49" i="5" s="1"/>
  <c r="AC49" i="5" l="1"/>
  <c r="X49" i="5"/>
  <c r="L49" i="5"/>
  <c r="U49" i="1"/>
  <c r="E49" i="5"/>
  <c r="AC49" i="1" l="1"/>
  <c r="X49" i="1"/>
  <c r="B49" i="2" l="1"/>
  <c r="I49" i="2" l="1"/>
  <c r="U49" i="2" l="1"/>
  <c r="AC49" i="2" l="1"/>
  <c r="B49" i="3" l="1"/>
  <c r="I49" i="3" l="1"/>
  <c r="U49" i="3" l="1"/>
  <c r="AC49" i="3" l="1"/>
  <c r="B49" i="4" l="1"/>
  <c r="I49" i="4" l="1"/>
  <c r="U49" i="4" l="1"/>
  <c r="AC49" i="4" l="1"/>
  <c r="B50" i="5"/>
  <c r="I50" i="1"/>
  <c r="L50" i="1" s="1"/>
  <c r="U50" i="1" l="1"/>
  <c r="X50" i="1" s="1"/>
  <c r="E50" i="5"/>
  <c r="I50" i="5"/>
  <c r="AC50" i="1" l="1"/>
  <c r="B50" i="2" s="1"/>
  <c r="U50" i="5"/>
  <c r="L50" i="5"/>
  <c r="I50" i="2" l="1"/>
  <c r="AC50" i="5"/>
  <c r="X50" i="5"/>
  <c r="U50" i="2" l="1"/>
  <c r="AC50" i="2" l="1"/>
  <c r="B50" i="3" l="1"/>
  <c r="I50" i="3" l="1"/>
  <c r="U50" i="3" l="1"/>
  <c r="AC50" i="3" l="1"/>
  <c r="B50" i="4" l="1"/>
  <c r="I50" i="4" l="1"/>
  <c r="U50" i="4" l="1"/>
  <c r="AC50" i="4" l="1"/>
  <c r="I51" i="1"/>
  <c r="L51" i="1" s="1"/>
  <c r="B51" i="5"/>
  <c r="U51" i="1" l="1"/>
  <c r="X51" i="1" s="1"/>
  <c r="AC51" i="1"/>
  <c r="E51" i="5"/>
  <c r="I51" i="5"/>
  <c r="B51" i="2" l="1"/>
  <c r="L51" i="5"/>
  <c r="U51" i="5"/>
  <c r="I51" i="2" l="1"/>
  <c r="AC51" i="5"/>
  <c r="X51" i="5"/>
  <c r="U51" i="2" l="1"/>
  <c r="AC51" i="2" l="1"/>
  <c r="B51" i="3" l="1"/>
  <c r="I51" i="3" l="1"/>
  <c r="U51" i="3" l="1"/>
  <c r="AC51" i="3" l="1"/>
  <c r="B51" i="4" l="1"/>
  <c r="I51" i="4" l="1"/>
  <c r="U51" i="4" l="1"/>
  <c r="AC51" i="4" l="1"/>
  <c r="I52" i="1"/>
  <c r="U52" i="1" s="1"/>
  <c r="X52" i="1" s="1"/>
  <c r="B52" i="5"/>
  <c r="E52" i="5" l="1"/>
  <c r="I52" i="5"/>
  <c r="AC52" i="1"/>
  <c r="L52" i="1"/>
  <c r="B52" i="2" l="1"/>
  <c r="U52" i="5"/>
  <c r="L52" i="5"/>
  <c r="I52" i="2" l="1"/>
  <c r="X52" i="5"/>
  <c r="AC52" i="5"/>
  <c r="U52" i="2" l="1"/>
  <c r="AC52" i="2" l="1"/>
  <c r="B52" i="3" l="1"/>
  <c r="I52" i="3" l="1"/>
  <c r="U52" i="3" l="1"/>
  <c r="AC52" i="3" l="1"/>
  <c r="B52" i="4" l="1"/>
  <c r="I52" i="4" l="1"/>
  <c r="U52" i="4" l="1"/>
  <c r="AC52" i="4" l="1"/>
  <c r="I53" i="1"/>
  <c r="U53" i="1" s="1"/>
  <c r="AC53" i="1" s="1"/>
  <c r="B53" i="5"/>
  <c r="I53" i="5" s="1"/>
  <c r="U53" i="5" s="1"/>
  <c r="AC53" i="5" l="1"/>
  <c r="B53" i="2"/>
  <c r="I53" i="2" l="1"/>
  <c r="U53" i="2" l="1"/>
  <c r="AC53" i="2" l="1"/>
  <c r="B53" i="3" l="1"/>
  <c r="I53" i="3" l="1"/>
  <c r="U53" i="3" l="1"/>
  <c r="AC53" i="3" l="1"/>
  <c r="B53" i="4" l="1"/>
  <c r="I53" i="4" l="1"/>
  <c r="U53" i="4" l="1"/>
  <c r="AC53" i="4" l="1"/>
  <c r="B54" i="5"/>
  <c r="I54" i="1"/>
  <c r="U54" i="1" s="1"/>
  <c r="AC54" i="1" s="1"/>
  <c r="B54" i="2" s="1"/>
  <c r="I54" i="2" l="1"/>
  <c r="I54" i="5"/>
  <c r="U54" i="5" l="1"/>
  <c r="U54" i="2"/>
  <c r="AC54" i="2" l="1"/>
  <c r="AC54" i="5"/>
  <c r="B54" i="3" l="1"/>
  <c r="I54" i="3" l="1"/>
  <c r="U54" i="3" l="1"/>
  <c r="AC54" i="3" l="1"/>
  <c r="B54" i="4" l="1"/>
  <c r="I54" i="4" l="1"/>
  <c r="U54" i="4" l="1"/>
  <c r="AC54" i="4" l="1"/>
  <c r="B55" i="5"/>
  <c r="I55" i="5" s="1"/>
  <c r="U55" i="5" s="1"/>
  <c r="I55" i="1"/>
  <c r="U55" i="1" s="1"/>
  <c r="AC55" i="1" s="1"/>
  <c r="B55" i="2" s="1"/>
  <c r="I55" i="2" l="1"/>
  <c r="AC55" i="5"/>
  <c r="U55" i="2" l="1"/>
  <c r="AC55" i="2" l="1"/>
  <c r="B55" i="3" l="1"/>
  <c r="I55" i="3" l="1"/>
  <c r="U55" i="3" l="1"/>
  <c r="AC55" i="3" l="1"/>
  <c r="B55" i="4" l="1"/>
  <c r="I55" i="4" l="1"/>
  <c r="U55" i="4" l="1"/>
  <c r="AC55" i="4" l="1"/>
  <c r="B58" i="1"/>
  <c r="B56" i="5"/>
  <c r="I56" i="5" s="1"/>
  <c r="B58" i="5"/>
  <c r="I56" i="1"/>
  <c r="U56" i="1" s="1"/>
  <c r="AC56" i="1" s="1"/>
  <c r="B56" i="2" l="1"/>
  <c r="U57" i="1"/>
  <c r="I57" i="1"/>
  <c r="I58" i="1" s="1"/>
  <c r="U56" i="5"/>
  <c r="I57" i="5"/>
  <c r="I58" i="5" s="1"/>
  <c r="AC57" i="1" l="1"/>
  <c r="AC58" i="1" s="1"/>
  <c r="U58" i="1"/>
  <c r="B58" i="2"/>
  <c r="I56" i="2"/>
  <c r="AC56" i="5"/>
  <c r="U57" i="5"/>
  <c r="I57" i="2" l="1"/>
  <c r="I58" i="2" s="1"/>
  <c r="U56" i="2"/>
  <c r="U58" i="5"/>
  <c r="AC57" i="5"/>
  <c r="AC58" i="5" s="1"/>
  <c r="AC56" i="2" l="1"/>
  <c r="U57" i="2"/>
  <c r="B56" i="3" l="1"/>
  <c r="U58" i="2"/>
  <c r="AC57" i="2"/>
  <c r="AC58" i="2" s="1"/>
  <c r="B58" i="3" l="1"/>
  <c r="I56" i="3"/>
  <c r="I57" i="3" l="1"/>
  <c r="I58" i="3" s="1"/>
  <c r="U56" i="3"/>
  <c r="U57" i="3" l="1"/>
  <c r="AC56" i="3"/>
  <c r="U58" i="3" l="1"/>
  <c r="AC57" i="3"/>
  <c r="AC58" i="3"/>
  <c r="B56" i="4"/>
  <c r="B58" i="4" l="1"/>
  <c r="I56" i="4"/>
  <c r="U56" i="4" l="1"/>
  <c r="I57" i="4"/>
  <c r="I58" i="4" s="1"/>
  <c r="U57" i="4" l="1"/>
  <c r="AC56" i="4"/>
  <c r="U58" i="4" l="1"/>
  <c r="AC57" i="4"/>
  <c r="AC58" i="4" s="1"/>
  <c r="C53" i="5"/>
  <c r="E53" i="5" s="1"/>
  <c r="J53" i="1"/>
  <c r="J53" i="5" l="1"/>
  <c r="L53" i="5" s="1"/>
  <c r="V53" i="1"/>
  <c r="L53" i="1"/>
  <c r="V53" i="5" l="1"/>
  <c r="X53" i="5" s="1"/>
  <c r="X53" i="1"/>
  <c r="C54" i="5"/>
  <c r="J54" i="1"/>
  <c r="V54" i="1" s="1"/>
  <c r="X54" i="1" s="1"/>
  <c r="L54" i="1" l="1"/>
  <c r="E54" i="5"/>
  <c r="J54" i="5"/>
  <c r="V54" i="5" l="1"/>
  <c r="L54" i="5"/>
  <c r="X54" i="5" l="1"/>
  <c r="C55" i="5"/>
  <c r="E55" i="5" s="1"/>
  <c r="J55" i="1"/>
  <c r="J55" i="5" l="1"/>
  <c r="V55" i="1"/>
  <c r="L55" i="5"/>
  <c r="V55" i="5"/>
  <c r="L55" i="1"/>
  <c r="X55" i="5" l="1"/>
  <c r="X55" i="1"/>
  <c r="C57" i="1"/>
  <c r="C58" i="1" s="1"/>
  <c r="C81" i="1" s="1"/>
  <c r="C56" i="5"/>
  <c r="J56" i="5" s="1"/>
  <c r="J56" i="1"/>
  <c r="J57" i="1" s="1"/>
  <c r="J58" i="1" s="1"/>
  <c r="J81" i="1" s="1"/>
  <c r="V56" i="1" l="1"/>
  <c r="L56" i="1"/>
  <c r="L57" i="1" s="1"/>
  <c r="L58" i="1" s="1"/>
  <c r="E57" i="1"/>
  <c r="E58" i="1" s="1"/>
  <c r="X56" i="1"/>
  <c r="V57" i="1"/>
  <c r="V58" i="1" s="1"/>
  <c r="V81" i="1" s="1"/>
  <c r="J57" i="5"/>
  <c r="J58" i="5" s="1"/>
  <c r="J81" i="5" s="1"/>
  <c r="V56" i="5"/>
  <c r="L56" i="5"/>
  <c r="L57" i="5" s="1"/>
  <c r="L58" i="5" s="1"/>
  <c r="E56" i="5"/>
  <c r="C57" i="5"/>
  <c r="X56" i="5" l="1"/>
  <c r="X57" i="5" s="1"/>
  <c r="X58" i="5" s="1"/>
  <c r="V57" i="5"/>
  <c r="V58" i="5" s="1"/>
  <c r="V81" i="5" s="1"/>
  <c r="X57" i="1"/>
  <c r="X58" i="1" s="1"/>
  <c r="C58" i="5"/>
  <c r="C81" i="5" s="1"/>
  <c r="E57" i="5"/>
  <c r="E58" i="5" s="1"/>
  <c r="D66" i="5"/>
  <c r="E66" i="5" s="1"/>
  <c r="K66" i="1"/>
  <c r="W66" i="1" s="1"/>
  <c r="X66" i="1" l="1"/>
  <c r="L66" i="1"/>
  <c r="K66" i="5"/>
  <c r="L66" i="5" l="1"/>
  <c r="W66" i="5"/>
  <c r="X66" i="5" l="1"/>
  <c r="K67" i="1"/>
  <c r="L67" i="1" s="1"/>
  <c r="D67" i="5"/>
  <c r="W67" i="1" l="1"/>
  <c r="X67" i="1" s="1"/>
  <c r="E67" i="5"/>
  <c r="K67" i="5"/>
  <c r="L67" i="5" l="1"/>
  <c r="W67" i="5"/>
  <c r="X67" i="5" l="1"/>
  <c r="D68" i="5"/>
  <c r="K68" i="1"/>
  <c r="L68" i="1" l="1"/>
  <c r="W68" i="1"/>
  <c r="E68" i="5"/>
  <c r="K68" i="5"/>
  <c r="L68" i="5" l="1"/>
  <c r="W68" i="5"/>
  <c r="X68" i="1"/>
  <c r="X68" i="5" l="1"/>
  <c r="D70" i="1"/>
  <c r="D69" i="5"/>
  <c r="D70" i="5" s="1"/>
  <c r="K69" i="1"/>
  <c r="L69" i="1" l="1"/>
  <c r="K70" i="1"/>
  <c r="K81" i="1" s="1"/>
  <c r="K90" i="1" s="1"/>
  <c r="W69" i="1"/>
  <c r="E69" i="5"/>
  <c r="K69" i="5"/>
  <c r="L69" i="5" l="1"/>
  <c r="K70" i="5"/>
  <c r="K81" i="5" s="1"/>
  <c r="K90" i="5" s="1"/>
  <c r="W69" i="5"/>
  <c r="X69" i="1"/>
  <c r="W70" i="1"/>
  <c r="X69" i="5" l="1"/>
  <c r="W70" i="5"/>
  <c r="E70" i="1"/>
  <c r="B72" i="5"/>
  <c r="E72" i="5" s="1"/>
  <c r="I72" i="1"/>
  <c r="U72" i="1" s="1"/>
  <c r="L72" i="1" l="1"/>
  <c r="I72" i="5"/>
  <c r="L72" i="5" s="1"/>
  <c r="X72" i="1"/>
  <c r="AC72" i="1"/>
  <c r="U72" i="5" l="1"/>
  <c r="X72" i="5" s="1"/>
  <c r="B72" i="2"/>
  <c r="AC72" i="5"/>
  <c r="I72" i="2" l="1"/>
  <c r="U72" i="2" l="1"/>
  <c r="AC72" i="2" l="1"/>
  <c r="B72" i="3" l="1"/>
  <c r="I72" i="3" l="1"/>
  <c r="U72" i="3" l="1"/>
  <c r="AC72" i="3" l="1"/>
  <c r="B72" i="4" l="1"/>
  <c r="I72" i="4" l="1"/>
  <c r="U72" i="4" l="1"/>
  <c r="AC72" i="4" l="1"/>
  <c r="B73" i="5"/>
  <c r="I73" i="1"/>
  <c r="L73" i="1" s="1"/>
  <c r="U73" i="1" l="1"/>
  <c r="AC73" i="1" s="1"/>
  <c r="E73" i="5"/>
  <c r="I73" i="5"/>
  <c r="X73" i="1"/>
  <c r="B73" i="2" l="1"/>
  <c r="L73" i="5"/>
  <c r="U73" i="5"/>
  <c r="I73" i="2" l="1"/>
  <c r="AC73" i="5"/>
  <c r="X73" i="5"/>
  <c r="U73" i="2" l="1"/>
  <c r="AC73" i="2" l="1"/>
  <c r="B73" i="3" l="1"/>
  <c r="I73" i="3" l="1"/>
  <c r="U73" i="3" l="1"/>
  <c r="AC73" i="3" l="1"/>
  <c r="B73" i="4" l="1"/>
  <c r="I73" i="4" l="1"/>
  <c r="U73" i="4" l="1"/>
  <c r="AC73" i="4" l="1"/>
  <c r="I74" i="1"/>
  <c r="U74" i="1" s="1"/>
  <c r="B74" i="5"/>
  <c r="I74" i="5" s="1"/>
  <c r="E74" i="5" l="1"/>
  <c r="X74" i="1"/>
  <c r="AC74" i="1"/>
  <c r="U74" i="5"/>
  <c r="L74" i="1"/>
  <c r="L74" i="5"/>
  <c r="B74" i="2" l="1"/>
  <c r="AC74" i="5"/>
  <c r="X74" i="5"/>
  <c r="I74" i="2" l="1"/>
  <c r="U74" i="2" l="1"/>
  <c r="AC74" i="2" l="1"/>
  <c r="B74" i="3" l="1"/>
  <c r="I74" i="3" l="1"/>
  <c r="U74" i="3" l="1"/>
  <c r="AC74" i="3" l="1"/>
  <c r="B74" i="4" l="1"/>
  <c r="I74" i="4" l="1"/>
  <c r="U74" i="4" l="1"/>
  <c r="AC74" i="4" l="1"/>
  <c r="I75" i="1"/>
  <c r="U75" i="1" s="1"/>
  <c r="AC75" i="1" s="1"/>
  <c r="B75" i="5"/>
  <c r="B75" i="2" l="1"/>
  <c r="I75" i="5"/>
  <c r="U75" i="5" l="1"/>
  <c r="I75" i="2"/>
  <c r="AC75" i="5" l="1"/>
  <c r="U75" i="2"/>
  <c r="AC75" i="2" l="1"/>
  <c r="B75" i="3" l="1"/>
  <c r="I75" i="3" l="1"/>
  <c r="U75" i="3" l="1"/>
  <c r="AC75" i="3" l="1"/>
  <c r="B75" i="4" l="1"/>
  <c r="I75" i="4" l="1"/>
  <c r="U75" i="4" l="1"/>
  <c r="AC75" i="4" l="1"/>
  <c r="B76" i="5"/>
  <c r="I76" i="1"/>
  <c r="U76" i="1" s="1"/>
  <c r="AC76" i="1" s="1"/>
  <c r="B76" i="2" l="1"/>
  <c r="I76" i="5"/>
  <c r="U76" i="5" l="1"/>
  <c r="I76" i="2"/>
  <c r="AC76" i="5" l="1"/>
  <c r="U76" i="2"/>
  <c r="AC76" i="2" l="1"/>
  <c r="B76" i="3" l="1"/>
  <c r="I76" i="3" l="1"/>
  <c r="U76" i="3" l="1"/>
  <c r="AC76" i="3" l="1"/>
  <c r="B76" i="4" l="1"/>
  <c r="I76" i="4" l="1"/>
  <c r="U76" i="4" l="1"/>
  <c r="AC76" i="4" l="1"/>
  <c r="B77" i="5"/>
  <c r="I77" i="1"/>
  <c r="U77" i="1" s="1"/>
  <c r="AC77" i="1" l="1"/>
  <c r="I77" i="5"/>
  <c r="U77" i="5" l="1"/>
  <c r="B77" i="2"/>
  <c r="AC77" i="5" l="1"/>
  <c r="I77" i="2"/>
  <c r="U77" i="2" l="1"/>
  <c r="AC77" i="2" l="1"/>
  <c r="B77" i="3" l="1"/>
  <c r="I77" i="3" l="1"/>
  <c r="U77" i="3" l="1"/>
  <c r="AC77" i="3" l="1"/>
  <c r="B77" i="4" l="1"/>
  <c r="I77" i="4" l="1"/>
  <c r="U77" i="4" l="1"/>
  <c r="AC77" i="4" l="1"/>
  <c r="B79" i="1"/>
  <c r="B78" i="5"/>
  <c r="I78" i="5" s="1"/>
  <c r="I78" i="1"/>
  <c r="B79" i="5" l="1"/>
  <c r="I79" i="1"/>
  <c r="U78" i="1"/>
  <c r="I79" i="5"/>
  <c r="U78" i="5"/>
  <c r="U79" i="5" l="1"/>
  <c r="AC78" i="5"/>
  <c r="AC78" i="1"/>
  <c r="U79" i="1"/>
  <c r="AC79" i="1" l="1"/>
  <c r="B78" i="2"/>
  <c r="AC79" i="5"/>
  <c r="B79" i="2" l="1"/>
  <c r="I78" i="2"/>
  <c r="I79" i="2" l="1"/>
  <c r="U78" i="2"/>
  <c r="U79" i="2" l="1"/>
  <c r="AC78" i="2"/>
  <c r="AC79" i="2" l="1"/>
  <c r="B78" i="3"/>
  <c r="B79" i="3" l="1"/>
  <c r="I78" i="3"/>
  <c r="I79" i="3" l="1"/>
  <c r="U78" i="3"/>
  <c r="U79" i="3" l="1"/>
  <c r="AC78" i="3"/>
  <c r="AC79" i="3" l="1"/>
  <c r="B78" i="4"/>
  <c r="B79" i="4" l="1"/>
  <c r="I78" i="4"/>
  <c r="I79" i="4" l="1"/>
  <c r="U78" i="4"/>
  <c r="AC78" i="4" l="1"/>
  <c r="U79" i="4"/>
  <c r="AC79" i="4" l="1"/>
  <c r="D75" i="5"/>
  <c r="K75" i="1"/>
  <c r="L75" i="1" s="1"/>
  <c r="W75" i="1" l="1"/>
  <c r="X75" i="1" s="1"/>
  <c r="E75" i="5"/>
  <c r="K75" i="5"/>
  <c r="L75" i="5" l="1"/>
  <c r="W75" i="5"/>
  <c r="X75" i="5" l="1"/>
  <c r="D76" i="5"/>
  <c r="K76" i="1"/>
  <c r="W76" i="1" s="1"/>
  <c r="L76" i="1" l="1"/>
  <c r="X76" i="1"/>
  <c r="E76" i="5"/>
  <c r="K76" i="5"/>
  <c r="L76" i="5" l="1"/>
  <c r="W76" i="5"/>
  <c r="X76" i="5" l="1"/>
  <c r="D77" i="5"/>
  <c r="E77" i="5" s="1"/>
  <c r="K77" i="1"/>
  <c r="W77" i="1" s="1"/>
  <c r="K77" i="5" l="1"/>
  <c r="L77" i="5" s="1"/>
  <c r="L77" i="1"/>
  <c r="X77" i="1"/>
  <c r="D79" i="1"/>
  <c r="D81" i="1" s="1"/>
  <c r="D90" i="1" s="1"/>
  <c r="D78" i="5"/>
  <c r="E78" i="5" s="1"/>
  <c r="E79" i="5" s="1"/>
  <c r="K78" i="1"/>
  <c r="L78" i="1" s="1"/>
  <c r="L79" i="1" s="1"/>
  <c r="W77" i="5" l="1"/>
  <c r="X77" i="5" s="1"/>
  <c r="K78" i="5"/>
  <c r="L78" i="5" s="1"/>
  <c r="L79" i="5" s="1"/>
  <c r="W78" i="1"/>
  <c r="W79" i="1" s="1"/>
  <c r="W81" i="1" s="1"/>
  <c r="W90" i="1" s="1"/>
  <c r="D79" i="5"/>
  <c r="D81" i="5" s="1"/>
  <c r="D90" i="5" s="1"/>
  <c r="X78" i="1" l="1"/>
  <c r="W78" i="5"/>
  <c r="X78" i="5" s="1"/>
  <c r="X79" i="5" s="1"/>
  <c r="X79" i="1"/>
  <c r="W79" i="5"/>
  <c r="W81" i="5" s="1"/>
  <c r="W90" i="5" s="1"/>
  <c r="E79" i="1"/>
  <c r="E81" i="1" s="1"/>
  <c r="B86" i="5"/>
  <c r="I86" i="5" s="1"/>
  <c r="I86" i="1"/>
  <c r="U86" i="1" l="1"/>
  <c r="U86" i="5"/>
  <c r="AC86" i="5" l="1"/>
  <c r="AC86" i="1"/>
  <c r="B86" i="2" l="1"/>
  <c r="I86" i="2" s="1"/>
  <c r="U86" i="2" l="1"/>
  <c r="AC86" i="2" l="1"/>
  <c r="B86" i="3" l="1"/>
  <c r="I86" i="3" s="1"/>
  <c r="U86" i="3" l="1"/>
  <c r="AC86" i="3" l="1"/>
  <c r="B86" i="4" l="1"/>
  <c r="I86" i="4" s="1"/>
  <c r="U86" i="4" l="1"/>
  <c r="AC86" i="4" l="1"/>
  <c r="B88" i="5"/>
  <c r="I88" i="1"/>
  <c r="U88" i="1" l="1"/>
  <c r="I88" i="5"/>
  <c r="U88" i="5" l="1"/>
  <c r="AC88" i="1"/>
  <c r="B88" i="2" l="1"/>
  <c r="I88" i="2" s="1"/>
  <c r="AC88" i="5"/>
  <c r="U88" i="2" l="1"/>
  <c r="AC88" i="2" l="1"/>
  <c r="B88" i="3" l="1"/>
  <c r="I88" i="3" s="1"/>
  <c r="U88" i="3" l="1"/>
  <c r="AC88" i="3" l="1"/>
  <c r="B88" i="4" l="1"/>
  <c r="I88" i="4" s="1"/>
  <c r="U88" i="4" l="1"/>
  <c r="AC88" i="4" l="1"/>
  <c r="B89" i="5"/>
  <c r="I89" i="1"/>
  <c r="U89" i="1" s="1"/>
  <c r="AC89" i="1" l="1"/>
  <c r="I89" i="5"/>
  <c r="U89" i="5" l="1"/>
  <c r="B89" i="2"/>
  <c r="I89" i="2" s="1"/>
  <c r="U89" i="2" l="1"/>
  <c r="AC89" i="5"/>
  <c r="AC89" i="2" l="1"/>
  <c r="B89" i="3" l="1"/>
  <c r="I89" i="3" s="1"/>
  <c r="U89" i="3" l="1"/>
  <c r="AC89" i="3" l="1"/>
  <c r="B89" i="4" l="1"/>
  <c r="I89" i="4" s="1"/>
  <c r="U89" i="4" l="1"/>
  <c r="AC89" i="4" l="1"/>
  <c r="J86" i="1"/>
  <c r="AD86" i="1" s="1"/>
  <c r="C86" i="5"/>
  <c r="J86" i="5" s="1"/>
  <c r="V86" i="5" s="1"/>
  <c r="E86" i="5" l="1"/>
  <c r="X86" i="5"/>
  <c r="AD86" i="5"/>
  <c r="AF86" i="5" s="1"/>
  <c r="C86" i="2"/>
  <c r="J86" i="2" s="1"/>
  <c r="AF86" i="1"/>
  <c r="E86" i="2" s="1"/>
  <c r="X86" i="1"/>
  <c r="L86" i="5"/>
  <c r="L86" i="1"/>
  <c r="L86" i="2" l="1"/>
  <c r="V86" i="2"/>
  <c r="X86" i="2" l="1"/>
  <c r="AD86" i="2"/>
  <c r="AF86" i="2" l="1"/>
  <c r="E86" i="3" s="1"/>
  <c r="C86" i="3"/>
  <c r="J86" i="3" s="1"/>
  <c r="L86" i="3" l="1"/>
  <c r="V86" i="3"/>
  <c r="X86" i="3" l="1"/>
  <c r="AD86" i="3"/>
  <c r="AF86" i="3" l="1"/>
  <c r="C86" i="4"/>
  <c r="J86" i="4" s="1"/>
  <c r="L86" i="4" l="1"/>
  <c r="V86" i="4"/>
  <c r="E86" i="4"/>
  <c r="X86" i="4" l="1"/>
  <c r="AD86" i="4"/>
  <c r="AF86" i="4" s="1"/>
  <c r="C87" i="5"/>
  <c r="J87" i="5" s="1"/>
  <c r="V87" i="5" s="1"/>
  <c r="J87" i="1"/>
  <c r="X87" i="5" l="1"/>
  <c r="AD87" i="5"/>
  <c r="AF87" i="5" s="1"/>
  <c r="X87" i="1"/>
  <c r="L87" i="1"/>
  <c r="AD87" i="1"/>
  <c r="L87" i="5"/>
  <c r="E87" i="5"/>
  <c r="AF87" i="1" l="1"/>
  <c r="E87" i="2" s="1"/>
  <c r="C87" i="2"/>
  <c r="J87" i="2" s="1"/>
  <c r="L87" i="2" l="1"/>
  <c r="V87" i="2"/>
  <c r="X87" i="2" l="1"/>
  <c r="AD87" i="2"/>
  <c r="AF87" i="2" l="1"/>
  <c r="E87" i="3" s="1"/>
  <c r="C87" i="3"/>
  <c r="J87" i="3" s="1"/>
  <c r="L87" i="3" l="1"/>
  <c r="V87" i="3"/>
  <c r="X87" i="3" l="1"/>
  <c r="AD87" i="3"/>
  <c r="AF87" i="3" l="1"/>
  <c r="C87" i="4"/>
  <c r="J87" i="4" s="1"/>
  <c r="L87" i="4" l="1"/>
  <c r="V87" i="4"/>
  <c r="E87" i="4"/>
  <c r="X87" i="4" l="1"/>
  <c r="AD87" i="4"/>
  <c r="AF87" i="4" s="1"/>
  <c r="C88" i="5"/>
  <c r="J88" i="5" s="1"/>
  <c r="V88" i="5" s="1"/>
  <c r="J88" i="1"/>
  <c r="V88" i="1" s="1"/>
  <c r="X88" i="5" l="1"/>
  <c r="AD88" i="5"/>
  <c r="AF88" i="5" s="1"/>
  <c r="X88" i="1"/>
  <c r="AD88" i="1"/>
  <c r="L88" i="1"/>
  <c r="L88" i="5"/>
  <c r="E88" i="5"/>
  <c r="AF88" i="1" l="1"/>
  <c r="E88" i="2" s="1"/>
  <c r="C88" i="2"/>
  <c r="J88" i="2" s="1"/>
  <c r="L88" i="2" l="1"/>
  <c r="V88" i="2"/>
  <c r="X88" i="2" l="1"/>
  <c r="AD88" i="2"/>
  <c r="AF88" i="2" l="1"/>
  <c r="E88" i="3" s="1"/>
  <c r="C88" i="3"/>
  <c r="J88" i="3" s="1"/>
  <c r="L88" i="3" l="1"/>
  <c r="V88" i="3"/>
  <c r="X88" i="3" l="1"/>
  <c r="AD88" i="3"/>
  <c r="AF88" i="3" l="1"/>
  <c r="C88" i="4"/>
  <c r="J88" i="4" s="1"/>
  <c r="E88" i="4" l="1"/>
  <c r="L88" i="4"/>
  <c r="V88" i="4"/>
  <c r="AD88" i="4" l="1"/>
  <c r="AF88" i="4" s="1"/>
  <c r="X88" i="4"/>
  <c r="C90" i="1"/>
  <c r="C89" i="5"/>
  <c r="J89" i="5" s="1"/>
  <c r="V89" i="5" s="1"/>
  <c r="J89" i="1"/>
  <c r="L89" i="1" s="1"/>
  <c r="X89" i="5" l="1"/>
  <c r="V90" i="5"/>
  <c r="AD89" i="5"/>
  <c r="AF89" i="5" s="1"/>
  <c r="V89" i="1"/>
  <c r="J90" i="5"/>
  <c r="L89" i="5"/>
  <c r="J90" i="1"/>
  <c r="C90" i="5"/>
  <c r="E89" i="5"/>
  <c r="X89" i="1" l="1"/>
  <c r="V90" i="1"/>
  <c r="AD89" i="1"/>
  <c r="AF89" i="1" l="1"/>
  <c r="E89" i="2" s="1"/>
  <c r="C89" i="2"/>
  <c r="J89" i="2" s="1"/>
  <c r="L89" i="2" l="1"/>
  <c r="V89" i="2"/>
  <c r="AD89" i="2" l="1"/>
  <c r="X89" i="2"/>
  <c r="C89" i="3" l="1"/>
  <c r="J89" i="3" s="1"/>
  <c r="AF89" i="2"/>
  <c r="E89" i="3" s="1"/>
  <c r="L89" i="3" l="1"/>
  <c r="V89" i="3"/>
  <c r="X89" i="3" l="1"/>
  <c r="AD89" i="3"/>
  <c r="C89" i="4" l="1"/>
  <c r="J89" i="4" s="1"/>
  <c r="AF89" i="3"/>
  <c r="L89" i="4" l="1"/>
  <c r="V89" i="4"/>
  <c r="E89" i="4"/>
  <c r="E90" i="1"/>
  <c r="X89" i="4" l="1"/>
  <c r="AD89" i="4"/>
  <c r="AF89" i="4" s="1"/>
  <c r="B60" i="5"/>
  <c r="I60" i="1"/>
  <c r="L60" i="1" s="1"/>
  <c r="U60" i="1" l="1"/>
  <c r="X60" i="1" s="1"/>
  <c r="E60" i="5"/>
  <c r="I60" i="5"/>
  <c r="AC60" i="1"/>
  <c r="B60" i="2" l="1"/>
  <c r="L60" i="5"/>
  <c r="U60" i="5"/>
  <c r="I60" i="2" l="1"/>
  <c r="X60" i="5"/>
  <c r="AC60" i="5"/>
  <c r="U60" i="2" l="1"/>
  <c r="AC60" i="2" l="1"/>
  <c r="B60" i="3" l="1"/>
  <c r="I60" i="3" l="1"/>
  <c r="U60" i="3" l="1"/>
  <c r="AC60" i="3" l="1"/>
  <c r="B60" i="4" l="1"/>
  <c r="I60" i="4" l="1"/>
  <c r="U60" i="4" l="1"/>
  <c r="AC60" i="4" l="1"/>
  <c r="I61" i="1"/>
  <c r="U61" i="1" s="1"/>
  <c r="B61" i="5"/>
  <c r="I61" i="5" s="1"/>
  <c r="X61" i="1" l="1"/>
  <c r="U61" i="5"/>
  <c r="AC61" i="1"/>
  <c r="L61" i="5"/>
  <c r="L61" i="1"/>
  <c r="E61" i="5"/>
  <c r="AC61" i="5" l="1"/>
  <c r="X61" i="5"/>
  <c r="B61" i="2"/>
  <c r="I61" i="2" l="1"/>
  <c r="U61" i="2" l="1"/>
  <c r="AC61" i="2" l="1"/>
  <c r="B61" i="3" l="1"/>
  <c r="I61" i="3" l="1"/>
  <c r="U61" i="3" l="1"/>
  <c r="AC61" i="3" l="1"/>
  <c r="B61" i="4" l="1"/>
  <c r="I61" i="4" l="1"/>
  <c r="U61" i="4" l="1"/>
  <c r="AC61" i="4" l="1"/>
  <c r="B62" i="5"/>
  <c r="I62" i="5" s="1"/>
  <c r="U62" i="5" s="1"/>
  <c r="X62" i="5" s="1"/>
  <c r="I62" i="1"/>
  <c r="L62" i="1" s="1"/>
  <c r="U62" i="1" l="1"/>
  <c r="X62" i="1" s="1"/>
  <c r="E62" i="5"/>
  <c r="AC62" i="1"/>
  <c r="AC62" i="5"/>
  <c r="L62" i="5"/>
  <c r="B62" i="2" l="1"/>
  <c r="I62" i="2" l="1"/>
  <c r="U62" i="2" l="1"/>
  <c r="AC62" i="2" l="1"/>
  <c r="B62" i="3" l="1"/>
  <c r="I62" i="3" l="1"/>
  <c r="U62" i="3" l="1"/>
  <c r="AC62" i="3" l="1"/>
  <c r="B62" i="4" l="1"/>
  <c r="I62" i="4" l="1"/>
  <c r="U62" i="4" l="1"/>
  <c r="AC62" i="4" l="1"/>
  <c r="B63" i="5"/>
  <c r="E63" i="5" s="1"/>
  <c r="I63" i="1"/>
  <c r="U63" i="1" s="1"/>
  <c r="AC63" i="1" l="1"/>
  <c r="X63" i="1"/>
  <c r="L63" i="1"/>
  <c r="I63" i="5"/>
  <c r="B63" i="2" l="1"/>
  <c r="U63" i="5"/>
  <c r="L63" i="5"/>
  <c r="AC63" i="5" l="1"/>
  <c r="X63" i="5"/>
  <c r="I63" i="2"/>
  <c r="U63" i="2" l="1"/>
  <c r="AC63" i="2" l="1"/>
  <c r="B63" i="3" l="1"/>
  <c r="I63" i="3" l="1"/>
  <c r="U63" i="3" l="1"/>
  <c r="AC63" i="3" l="1"/>
  <c r="B63" i="4" l="1"/>
  <c r="I63" i="4" l="1"/>
  <c r="U63" i="4" l="1"/>
  <c r="AC63" i="4" l="1"/>
  <c r="I64" i="1"/>
  <c r="U64" i="1" s="1"/>
  <c r="X64" i="1" s="1"/>
  <c r="B64" i="5"/>
  <c r="I64" i="5" s="1"/>
  <c r="U64" i="5" s="1"/>
  <c r="AC64" i="5" l="1"/>
  <c r="L64" i="5"/>
  <c r="E64" i="5"/>
  <c r="X64" i="5"/>
  <c r="AC64" i="1"/>
  <c r="L64" i="1"/>
  <c r="B64" i="2" l="1"/>
  <c r="I64" i="2" l="1"/>
  <c r="U64" i="2" l="1"/>
  <c r="AC64" i="2" l="1"/>
  <c r="B64" i="3" l="1"/>
  <c r="I64" i="3" l="1"/>
  <c r="U64" i="3" l="1"/>
  <c r="AC64" i="3" l="1"/>
  <c r="B64" i="4" l="1"/>
  <c r="I64" i="4" l="1"/>
  <c r="U64" i="4" l="1"/>
  <c r="AC64" i="4" l="1"/>
  <c r="B70" i="1"/>
  <c r="I65" i="1"/>
  <c r="I70" i="1" s="1"/>
  <c r="B65" i="5"/>
  <c r="B70" i="5" s="1"/>
  <c r="U65" i="1" l="1"/>
  <c r="U70" i="1" s="1"/>
  <c r="E65" i="5"/>
  <c r="E70" i="5" s="1"/>
  <c r="I65" i="5"/>
  <c r="L65" i="1"/>
  <c r="L70" i="1" s="1"/>
  <c r="AC65" i="1"/>
  <c r="X65" i="1" l="1"/>
  <c r="I70" i="5"/>
  <c r="U65" i="5"/>
  <c r="L65" i="5"/>
  <c r="L70" i="5" s="1"/>
  <c r="AC70" i="1"/>
  <c r="B65" i="2"/>
  <c r="X70" i="1"/>
  <c r="B70" i="2" l="1"/>
  <c r="I65" i="2"/>
  <c r="U70" i="5"/>
  <c r="X65" i="5"/>
  <c r="X70" i="5" s="1"/>
  <c r="AC65" i="5"/>
  <c r="I70" i="2" l="1"/>
  <c r="U65" i="2"/>
  <c r="AC70" i="5"/>
  <c r="AC65" i="2" l="1"/>
  <c r="U70" i="2"/>
  <c r="AC70" i="2" l="1"/>
  <c r="B65" i="3"/>
  <c r="B70" i="3" l="1"/>
  <c r="I65" i="3"/>
  <c r="I70" i="3" l="1"/>
  <c r="U65" i="3"/>
  <c r="U70" i="3" l="1"/>
  <c r="AC65" i="3"/>
  <c r="AC70" i="3" l="1"/>
  <c r="B65" i="4"/>
  <c r="I65" i="4" l="1"/>
  <c r="B70" i="4"/>
  <c r="I70" i="4" l="1"/>
  <c r="U65" i="4"/>
  <c r="U70" i="4" l="1"/>
  <c r="AC65" i="4"/>
  <c r="AC70" i="4" l="1"/>
  <c r="B83" i="5"/>
  <c r="I83" i="1"/>
  <c r="L83" i="1" s="1"/>
  <c r="U83" i="1" l="1"/>
  <c r="X83" i="1" s="1"/>
  <c r="E83" i="5"/>
  <c r="I83" i="5"/>
  <c r="AC83" i="1" l="1"/>
  <c r="AF83" i="1" s="1"/>
  <c r="E83" i="2" s="1"/>
  <c r="U83" i="5"/>
  <c r="L83" i="5"/>
  <c r="B83" i="2" l="1"/>
  <c r="I83" i="2" s="1"/>
  <c r="U83" i="2" s="1"/>
  <c r="L83" i="2"/>
  <c r="X83" i="5"/>
  <c r="AC83" i="5"/>
  <c r="AF83" i="5" s="1"/>
  <c r="X83" i="2" l="1"/>
  <c r="AC83" i="2"/>
  <c r="AF83" i="2" l="1"/>
  <c r="E83" i="3" s="1"/>
  <c r="B83" i="3"/>
  <c r="I83" i="3" s="1"/>
  <c r="L83" i="3" l="1"/>
  <c r="U83" i="3"/>
  <c r="X83" i="3" l="1"/>
  <c r="AC83" i="3"/>
  <c r="AF83" i="3" l="1"/>
  <c r="E83" i="4" s="1"/>
  <c r="B83" i="4"/>
  <c r="I83" i="4" s="1"/>
  <c r="L83" i="4" l="1"/>
  <c r="U83" i="4"/>
  <c r="X83" i="4" l="1"/>
  <c r="AC83" i="4"/>
  <c r="AF83" i="4" s="1"/>
  <c r="B84" i="5"/>
  <c r="E84" i="5" s="1"/>
  <c r="I84" i="1"/>
  <c r="I84" i="5" l="1"/>
  <c r="L84" i="5" s="1"/>
  <c r="L84" i="1"/>
  <c r="U84" i="1"/>
  <c r="U84" i="5" l="1"/>
  <c r="X84" i="5" s="1"/>
  <c r="X84" i="1"/>
  <c r="AC84" i="1"/>
  <c r="AC84" i="5" l="1"/>
  <c r="AF84" i="5" s="1"/>
  <c r="AF84" i="1"/>
  <c r="E84" i="2" s="1"/>
  <c r="B84" i="2"/>
  <c r="I84" i="2" s="1"/>
  <c r="L84" i="2" l="1"/>
  <c r="U84" i="2"/>
  <c r="X84" i="2" l="1"/>
  <c r="AC84" i="2"/>
  <c r="AF84" i="2" l="1"/>
  <c r="E84" i="3" s="1"/>
  <c r="B84" i="3"/>
  <c r="I84" i="3" s="1"/>
  <c r="L84" i="3" l="1"/>
  <c r="U84" i="3"/>
  <c r="X84" i="3" l="1"/>
  <c r="AC84" i="3"/>
  <c r="AF84" i="3" l="1"/>
  <c r="E84" i="4" s="1"/>
  <c r="B84" i="4"/>
  <c r="I84" i="4" s="1"/>
  <c r="L84" i="4" l="1"/>
  <c r="U84" i="4"/>
  <c r="X84" i="4" s="1"/>
  <c r="AC84" i="4" l="1"/>
  <c r="AF84" i="4" s="1"/>
  <c r="B85" i="5"/>
  <c r="I85" i="1"/>
  <c r="L85" i="1" s="1"/>
  <c r="U85" i="1" l="1"/>
  <c r="AC85" i="1" s="1"/>
  <c r="AF85" i="1" s="1"/>
  <c r="E85" i="2" s="1"/>
  <c r="I85" i="5"/>
  <c r="E85" i="5"/>
  <c r="X85" i="1" l="1"/>
  <c r="B85" i="2"/>
  <c r="I85" i="2" s="1"/>
  <c r="L85" i="2" s="1"/>
  <c r="L85" i="5"/>
  <c r="U85" i="5"/>
  <c r="U85" i="2" l="1"/>
  <c r="X85" i="2" s="1"/>
  <c r="X85" i="5"/>
  <c r="AC85" i="5"/>
  <c r="AF85" i="5" s="1"/>
  <c r="AC85" i="2" l="1"/>
  <c r="AF85" i="2" s="1"/>
  <c r="E85" i="3" s="1"/>
  <c r="B85" i="3" l="1"/>
  <c r="I85" i="3" s="1"/>
  <c r="L85" i="3" s="1"/>
  <c r="U85" i="3" l="1"/>
  <c r="X85" i="3" s="1"/>
  <c r="AC85" i="3" l="1"/>
  <c r="B85" i="4" s="1"/>
  <c r="I85" i="4" s="1"/>
  <c r="AF85" i="3" l="1"/>
  <c r="E85" i="4" s="1"/>
  <c r="L85" i="4"/>
  <c r="U85" i="4"/>
  <c r="X85" i="4" l="1"/>
  <c r="AC85" i="4"/>
  <c r="AF85" i="4" s="1"/>
  <c r="B4" i="5"/>
  <c r="I4" i="1"/>
  <c r="U4" i="1" l="1"/>
  <c r="L4" i="1"/>
  <c r="E4" i="5"/>
  <c r="I4" i="5"/>
  <c r="U4" i="5" l="1"/>
  <c r="L4" i="5"/>
  <c r="AC4" i="1"/>
  <c r="X4" i="1"/>
  <c r="B4" i="2" l="1"/>
  <c r="X4" i="5"/>
  <c r="AC4" i="5"/>
  <c r="I4" i="2" l="1"/>
  <c r="U4" i="2" l="1"/>
  <c r="AC4" i="2" l="1"/>
  <c r="B4" i="3" l="1"/>
  <c r="I4" i="3" l="1"/>
  <c r="U4" i="3" l="1"/>
  <c r="AC4" i="3" l="1"/>
  <c r="B4" i="4" l="1"/>
  <c r="I4" i="4" l="1"/>
  <c r="U4" i="4" s="1"/>
  <c r="AC4" i="4" l="1"/>
  <c r="I6" i="5"/>
  <c r="I6" i="1"/>
  <c r="U6" i="1" s="1"/>
  <c r="E6" i="5" l="1"/>
  <c r="AC6" i="1"/>
  <c r="B6" i="2" s="1"/>
  <c r="X6" i="1"/>
  <c r="L6" i="5"/>
  <c r="U6" i="5"/>
  <c r="L6" i="1"/>
  <c r="AC6" i="5" l="1"/>
  <c r="X6" i="5"/>
  <c r="I6" i="2"/>
  <c r="U6" i="2" l="1"/>
  <c r="AC6" i="2" l="1"/>
  <c r="B6" i="3" l="1"/>
  <c r="I6" i="3" l="1"/>
  <c r="U6" i="3" l="1"/>
  <c r="AC6" i="3" l="1"/>
  <c r="B6" i="4" l="1"/>
  <c r="I6" i="4" l="1"/>
  <c r="U6" i="4" s="1"/>
  <c r="AC6" i="4" s="1"/>
  <c r="I8" i="1" l="1"/>
  <c r="L8" i="1" s="1"/>
  <c r="I7" i="1"/>
  <c r="L7" i="1" s="1"/>
  <c r="U8" i="1" l="1"/>
  <c r="I7" i="5"/>
  <c r="U7" i="1"/>
  <c r="E7" i="5"/>
  <c r="E8" i="5"/>
  <c r="I8" i="5"/>
  <c r="AC8" i="1" l="1"/>
  <c r="B8" i="2" s="1"/>
  <c r="I8" i="2" s="1"/>
  <c r="U8" i="2" s="1"/>
  <c r="AC8" i="2" s="1"/>
  <c r="B8" i="3" s="1"/>
  <c r="I8" i="3" s="1"/>
  <c r="X8" i="1"/>
  <c r="L7" i="5"/>
  <c r="U7" i="5"/>
  <c r="L8" i="5"/>
  <c r="U8" i="5"/>
  <c r="X7" i="1"/>
  <c r="AC7" i="1"/>
  <c r="AC7" i="5" l="1"/>
  <c r="X7" i="5"/>
  <c r="U8" i="3"/>
  <c r="X8" i="5"/>
  <c r="AC8" i="5"/>
  <c r="B7" i="2"/>
  <c r="AC8" i="3" l="1"/>
  <c r="I7" i="2"/>
  <c r="B8" i="4" l="1"/>
  <c r="I8" i="4" s="1"/>
  <c r="U8" i="4" s="1"/>
  <c r="U7" i="2"/>
  <c r="AC8" i="4" l="1"/>
  <c r="AC7" i="2"/>
  <c r="B7" i="3" l="1"/>
  <c r="I7" i="3" l="1"/>
  <c r="U7" i="3" l="1"/>
  <c r="AC7" i="3" l="1"/>
  <c r="B7" i="4" l="1"/>
  <c r="I7" i="4" l="1"/>
  <c r="U7" i="4" s="1"/>
  <c r="AC7" i="4" l="1"/>
  <c r="E10" i="5"/>
  <c r="I10" i="1"/>
  <c r="I10" i="5" l="1"/>
  <c r="L10" i="5" s="1"/>
  <c r="L10" i="1"/>
  <c r="U10" i="1"/>
  <c r="U10" i="5" l="1"/>
  <c r="AC10" i="5" s="1"/>
  <c r="AC10" i="1"/>
  <c r="X10" i="1"/>
  <c r="X10" i="5" l="1"/>
  <c r="B10" i="2"/>
  <c r="I10" i="2" l="1"/>
  <c r="U10" i="2" l="1"/>
  <c r="AC10" i="2" l="1"/>
  <c r="B10" i="3" l="1"/>
  <c r="I10" i="3" l="1"/>
  <c r="U10" i="3" l="1"/>
  <c r="AC10" i="3" l="1"/>
  <c r="B10" i="4" l="1"/>
  <c r="I10" i="4" l="1"/>
  <c r="U10" i="4" s="1"/>
  <c r="AC10" i="4" s="1"/>
  <c r="I11" i="5" l="1"/>
  <c r="I11" i="1"/>
  <c r="L11" i="1" s="1"/>
  <c r="U11" i="1" l="1"/>
  <c r="X11" i="1" s="1"/>
  <c r="E11" i="5"/>
  <c r="U11" i="5"/>
  <c r="L11" i="5"/>
  <c r="AC11" i="1" l="1"/>
  <c r="AC11" i="5"/>
  <c r="X11" i="5"/>
  <c r="B11" i="2"/>
  <c r="I11" i="2" l="1"/>
  <c r="U11" i="2" l="1"/>
  <c r="AC11" i="2" l="1"/>
  <c r="B11" i="3" l="1"/>
  <c r="I11" i="3" l="1"/>
  <c r="U11" i="3" l="1"/>
  <c r="AC11" i="3" l="1"/>
  <c r="B11" i="4" l="1"/>
  <c r="I11" i="4" l="1"/>
  <c r="U11" i="4" s="1"/>
  <c r="AC11" i="4" l="1"/>
  <c r="E12" i="5"/>
  <c r="I12" i="1"/>
  <c r="I12" i="5" l="1"/>
  <c r="U12" i="5" s="1"/>
  <c r="AC12" i="5" s="1"/>
  <c r="L12" i="1"/>
  <c r="U12" i="1"/>
  <c r="L12" i="5" l="1"/>
  <c r="X12" i="5"/>
  <c r="AC12" i="1"/>
  <c r="X12" i="1"/>
  <c r="B12" i="2" l="1"/>
  <c r="I12" i="2" l="1"/>
  <c r="U12" i="2" l="1"/>
  <c r="AC12" i="2" l="1"/>
  <c r="B12" i="3" l="1"/>
  <c r="I12" i="3" l="1"/>
  <c r="U12" i="3" l="1"/>
  <c r="AC12" i="3" l="1"/>
  <c r="B12" i="4" l="1"/>
  <c r="I12" i="4" l="1"/>
  <c r="U12" i="4" s="1"/>
  <c r="AC12" i="4" l="1"/>
  <c r="I13" i="1"/>
  <c r="L13" i="1" s="1"/>
  <c r="U13" i="1" l="1"/>
  <c r="AC13" i="1" s="1"/>
  <c r="E13" i="5"/>
  <c r="I13" i="5"/>
  <c r="X13" i="1" l="1"/>
  <c r="L13" i="5"/>
  <c r="U13" i="5"/>
  <c r="B13" i="2"/>
  <c r="AC13" i="5" l="1"/>
  <c r="X13" i="5"/>
  <c r="I13" i="2"/>
  <c r="U13" i="2" l="1"/>
  <c r="AC13" i="2" l="1"/>
  <c r="B13" i="3" l="1"/>
  <c r="I13" i="3" l="1"/>
  <c r="U13" i="3" l="1"/>
  <c r="AC13" i="3" l="1"/>
  <c r="B13" i="4" l="1"/>
  <c r="I13" i="4" l="1"/>
  <c r="U13" i="4" s="1"/>
  <c r="AC13" i="4" l="1"/>
  <c r="I14" i="1"/>
  <c r="I14" i="5"/>
  <c r="E14" i="5" l="1"/>
  <c r="U14" i="5"/>
  <c r="L14" i="5"/>
  <c r="L14" i="1"/>
  <c r="U14" i="1"/>
  <c r="AC14" i="5" l="1"/>
  <c r="X14" i="5"/>
  <c r="X14" i="1"/>
  <c r="AC14" i="1"/>
  <c r="B14" i="2" l="1"/>
  <c r="I14" i="2" l="1"/>
  <c r="U14" i="2" l="1"/>
  <c r="AC14" i="2" l="1"/>
  <c r="B14" i="3" l="1"/>
  <c r="I14" i="3" l="1"/>
  <c r="U14" i="3" l="1"/>
  <c r="AC14" i="3" l="1"/>
  <c r="B14" i="4" l="1"/>
  <c r="I14" i="4" l="1"/>
  <c r="U14" i="4" s="1"/>
  <c r="AC14" i="4" s="1"/>
  <c r="E15" i="5" l="1"/>
  <c r="I15" i="1"/>
  <c r="U15" i="1" s="1"/>
  <c r="AC15" i="1" s="1"/>
  <c r="I15" i="5" l="1"/>
  <c r="L15" i="5" s="1"/>
  <c r="X15" i="1"/>
  <c r="B15" i="2"/>
  <c r="L15" i="1"/>
  <c r="U15" i="5" l="1"/>
  <c r="X15" i="5" s="1"/>
  <c r="I15" i="2"/>
  <c r="AC15" i="5" l="1"/>
  <c r="U15" i="2"/>
  <c r="AC15" i="2" l="1"/>
  <c r="B15" i="3" l="1"/>
  <c r="I15" i="3" l="1"/>
  <c r="U15" i="3" l="1"/>
  <c r="AC15" i="3" l="1"/>
  <c r="B15" i="4" l="1"/>
  <c r="I15" i="4" l="1"/>
  <c r="U15" i="4" s="1"/>
  <c r="AC15" i="4" l="1"/>
  <c r="I16" i="5"/>
  <c r="I16" i="1"/>
  <c r="L16" i="5" l="1"/>
  <c r="U16" i="5"/>
  <c r="U16" i="1"/>
  <c r="L16" i="1"/>
  <c r="E16" i="5"/>
  <c r="AC16" i="1" l="1"/>
  <c r="X16" i="1"/>
  <c r="AC16" i="5"/>
  <c r="X16" i="5"/>
  <c r="B16" i="2" l="1"/>
  <c r="I16" i="2" l="1"/>
  <c r="U16" i="2" l="1"/>
  <c r="AC16" i="2" l="1"/>
  <c r="B16" i="3" l="1"/>
  <c r="I16" i="3" l="1"/>
  <c r="U16" i="3" l="1"/>
  <c r="AC16" i="3" l="1"/>
  <c r="B16" i="4" l="1"/>
  <c r="I16" i="4" l="1"/>
  <c r="U16" i="4" s="1"/>
  <c r="AC16" i="4" l="1"/>
  <c r="E17" i="5"/>
  <c r="I17" i="1"/>
  <c r="L17" i="1" l="1"/>
  <c r="U17" i="1"/>
  <c r="I17" i="5"/>
  <c r="U17" i="5" l="1"/>
  <c r="L17" i="5"/>
  <c r="AC17" i="1"/>
  <c r="X17" i="1"/>
  <c r="B17" i="2" l="1"/>
  <c r="AC17" i="5"/>
  <c r="X17" i="5"/>
  <c r="I17" i="2" l="1"/>
  <c r="U17" i="2" l="1"/>
  <c r="AC17" i="2" l="1"/>
  <c r="B17" i="3" l="1"/>
  <c r="I17" i="3" l="1"/>
  <c r="U17" i="3" l="1"/>
  <c r="AC17" i="3" l="1"/>
  <c r="B17" i="4" l="1"/>
  <c r="I17" i="4" l="1"/>
  <c r="U17" i="4" s="1"/>
  <c r="AC17" i="4" l="1"/>
  <c r="E18" i="5"/>
  <c r="I18" i="1"/>
  <c r="L18" i="1" s="1"/>
  <c r="U18" i="1" l="1"/>
  <c r="AC18" i="1" s="1"/>
  <c r="I18" i="5"/>
  <c r="X18" i="1" l="1"/>
  <c r="B18" i="2"/>
  <c r="U18" i="5"/>
  <c r="L18" i="5"/>
  <c r="X18" i="5" l="1"/>
  <c r="AC18" i="5"/>
  <c r="I18" i="2"/>
  <c r="U18" i="2" l="1"/>
  <c r="AC18" i="2" l="1"/>
  <c r="B18" i="3" l="1"/>
  <c r="I18" i="3" l="1"/>
  <c r="U18" i="3" l="1"/>
  <c r="AC18" i="3" l="1"/>
  <c r="B18" i="4" l="1"/>
  <c r="I18" i="4" l="1"/>
  <c r="U18" i="4" s="1"/>
  <c r="AC18" i="4" s="1"/>
  <c r="I21" i="1" l="1"/>
  <c r="U21" i="1" s="1"/>
  <c r="E21" i="5"/>
  <c r="I21" i="5"/>
  <c r="L21" i="5" s="1"/>
  <c r="U21" i="5" l="1"/>
  <c r="AC21" i="5" s="1"/>
  <c r="L21" i="1"/>
  <c r="X21" i="1"/>
  <c r="AC21" i="1"/>
  <c r="X21" i="5" l="1"/>
  <c r="B21" i="2"/>
  <c r="I21" i="2" l="1"/>
  <c r="U21" i="2" l="1"/>
  <c r="AC21" i="2" l="1"/>
  <c r="B21" i="3" l="1"/>
  <c r="I21" i="3" l="1"/>
  <c r="U21" i="3" l="1"/>
  <c r="AC21" i="3" l="1"/>
  <c r="B21" i="4" l="1"/>
  <c r="I21" i="4" l="1"/>
  <c r="U21" i="4" s="1"/>
  <c r="AC21" i="4" l="1"/>
  <c r="E22" i="5"/>
  <c r="I22" i="1"/>
  <c r="U22" i="1" s="1"/>
  <c r="X22" i="1" s="1"/>
  <c r="I22" i="5" l="1"/>
  <c r="L22" i="5" s="1"/>
  <c r="AC22" i="1"/>
  <c r="L22" i="1"/>
  <c r="U22" i="5" l="1"/>
  <c r="AC22" i="5" s="1"/>
  <c r="B22" i="2"/>
  <c r="X22" i="5" l="1"/>
  <c r="I22" i="2"/>
  <c r="U22" i="2" l="1"/>
  <c r="AC22" i="2" l="1"/>
  <c r="B22" i="3" l="1"/>
  <c r="I22" i="3" l="1"/>
  <c r="U22" i="3" l="1"/>
  <c r="AC22" i="3" l="1"/>
  <c r="B22" i="4" l="1"/>
  <c r="I22" i="4" l="1"/>
  <c r="U22" i="4" s="1"/>
  <c r="AC22" i="4" s="1"/>
  <c r="B28" i="1" l="1"/>
  <c r="B81" i="1" s="1"/>
  <c r="B90" i="1" s="1"/>
  <c r="I23" i="1"/>
  <c r="I28" i="1" l="1"/>
  <c r="I81" i="1" s="1"/>
  <c r="I90" i="1" s="1"/>
  <c r="L23" i="1"/>
  <c r="L28" i="1" s="1"/>
  <c r="L81" i="1" s="1"/>
  <c r="L90" i="1" s="1"/>
  <c r="I23" i="5"/>
  <c r="B28" i="5"/>
  <c r="B81" i="5" s="1"/>
  <c r="B90" i="5" s="1"/>
  <c r="E23" i="5"/>
  <c r="E28" i="5" s="1"/>
  <c r="E81" i="5" s="1"/>
  <c r="E90" i="5" s="1"/>
  <c r="U23" i="1"/>
  <c r="I28" i="5" l="1"/>
  <c r="I81" i="5" s="1"/>
  <c r="I90" i="5" s="1"/>
  <c r="L23" i="5"/>
  <c r="L28" i="5" s="1"/>
  <c r="L81" i="5" s="1"/>
  <c r="L90" i="5" s="1"/>
  <c r="U23" i="5"/>
  <c r="U28" i="1"/>
  <c r="U81" i="1" s="1"/>
  <c r="U90" i="1" s="1"/>
  <c r="X23" i="1"/>
  <c r="AC23" i="1"/>
  <c r="AC23" i="5" l="1"/>
  <c r="U28" i="5"/>
  <c r="U81" i="5" s="1"/>
  <c r="U90" i="5" s="1"/>
  <c r="X23" i="5"/>
  <c r="X28" i="5" s="1"/>
  <c r="X81" i="5" s="1"/>
  <c r="AC28" i="1"/>
  <c r="AC81" i="1" s="1"/>
  <c r="AC90" i="1" s="1"/>
  <c r="B23" i="2"/>
  <c r="X28" i="1"/>
  <c r="X81" i="1" s="1"/>
  <c r="Y4" i="1" s="1"/>
  <c r="X90" i="5" l="1"/>
  <c r="Y46" i="5"/>
  <c r="B28" i="2"/>
  <c r="B81" i="2" s="1"/>
  <c r="B90" i="2" s="1"/>
  <c r="I23" i="2"/>
  <c r="Y47" i="1"/>
  <c r="X90" i="1"/>
  <c r="Y73" i="1"/>
  <c r="Y13" i="1"/>
  <c r="Y77" i="1"/>
  <c r="Y45" i="1"/>
  <c r="Y36" i="1"/>
  <c r="Y48" i="1"/>
  <c r="Y74" i="1"/>
  <c r="Y31" i="1"/>
  <c r="Y50" i="1"/>
  <c r="Y14" i="1"/>
  <c r="Y65" i="1"/>
  <c r="Y11" i="1"/>
  <c r="Y75" i="1"/>
  <c r="Y44" i="1"/>
  <c r="Y56" i="1"/>
  <c r="Y10" i="1"/>
  <c r="Y8" i="1"/>
  <c r="Y6" i="1"/>
  <c r="Y27" i="1"/>
  <c r="Y52" i="1"/>
  <c r="Y7" i="1"/>
  <c r="Y33" i="1"/>
  <c r="Y9" i="1"/>
  <c r="Y76" i="1"/>
  <c r="Y60" i="1"/>
  <c r="Y20" i="1"/>
  <c r="Y21" i="1"/>
  <c r="Y62" i="1"/>
  <c r="Y53" i="1"/>
  <c r="Y54" i="1"/>
  <c r="Y17" i="1"/>
  <c r="Y66" i="1"/>
  <c r="Y61" i="1"/>
  <c r="Y63" i="1"/>
  <c r="Y18" i="1"/>
  <c r="Y43" i="1"/>
  <c r="Y64" i="1"/>
  <c r="Y19" i="1"/>
  <c r="Y26" i="1"/>
  <c r="Y41" i="1"/>
  <c r="Y32" i="1"/>
  <c r="Y69" i="1"/>
  <c r="Y16" i="1"/>
  <c r="Y30" i="1"/>
  <c r="Y49" i="1"/>
  <c r="Y42" i="1"/>
  <c r="Y39" i="1"/>
  <c r="Y37" i="1"/>
  <c r="Y35" i="1"/>
  <c r="Y25" i="1"/>
  <c r="Y68" i="1"/>
  <c r="Y34" i="1"/>
  <c r="Y40" i="1"/>
  <c r="Y24" i="1"/>
  <c r="Y15" i="1"/>
  <c r="Y46" i="1"/>
  <c r="Y38" i="1"/>
  <c r="Y67" i="1"/>
  <c r="Y72" i="1"/>
  <c r="Y5" i="1"/>
  <c r="Y78" i="1"/>
  <c r="Y55" i="1"/>
  <c r="Y51" i="1"/>
  <c r="Y12" i="1"/>
  <c r="Y22" i="1"/>
  <c r="Y23" i="1"/>
  <c r="AC28" i="5"/>
  <c r="AC81" i="5" s="1"/>
  <c r="AC90" i="5" s="1"/>
  <c r="AB22" i="1" l="1"/>
  <c r="AD22" i="1" s="1"/>
  <c r="C22" i="2" s="1"/>
  <c r="J22" i="2" s="1"/>
  <c r="V22" i="2" s="1"/>
  <c r="AA22" i="1"/>
  <c r="AB67" i="1"/>
  <c r="AA67" i="1"/>
  <c r="AB25" i="1"/>
  <c r="AD25" i="1" s="1"/>
  <c r="C25" i="2" s="1"/>
  <c r="J25" i="2" s="1"/>
  <c r="V25" i="2" s="1"/>
  <c r="AA25" i="1"/>
  <c r="AB69" i="1"/>
  <c r="AA69" i="1"/>
  <c r="AA63" i="1"/>
  <c r="AB63" i="1"/>
  <c r="AB20" i="1"/>
  <c r="AD20" i="1" s="1"/>
  <c r="C20" i="2" s="1"/>
  <c r="J20" i="2" s="1"/>
  <c r="V20" i="2" s="1"/>
  <c r="AA20" i="1"/>
  <c r="AB6" i="1"/>
  <c r="AD6" i="1" s="1"/>
  <c r="C6" i="2" s="1"/>
  <c r="J6" i="2" s="1"/>
  <c r="V6" i="2" s="1"/>
  <c r="AA6" i="1"/>
  <c r="AB44" i="1"/>
  <c r="AA44" i="1"/>
  <c r="Y57" i="1"/>
  <c r="Y58" i="1" s="1"/>
  <c r="AB48" i="1"/>
  <c r="AA48" i="1"/>
  <c r="I28" i="2"/>
  <c r="I81" i="2" s="1"/>
  <c r="I90" i="2" s="1"/>
  <c r="U23" i="2"/>
  <c r="Y28" i="1"/>
  <c r="AB4" i="1"/>
  <c r="AD4" i="1" s="1"/>
  <c r="AA4" i="1"/>
  <c r="AB38" i="1"/>
  <c r="AA38" i="1"/>
  <c r="AB35" i="1"/>
  <c r="AA35" i="1"/>
  <c r="AA32" i="1"/>
  <c r="AB32" i="1"/>
  <c r="AB61" i="1"/>
  <c r="AA61" i="1"/>
  <c r="Y70" i="1"/>
  <c r="AB60" i="1"/>
  <c r="AA60" i="1"/>
  <c r="AB75" i="1"/>
  <c r="AA75" i="1"/>
  <c r="AB12" i="1"/>
  <c r="AD12" i="1" s="1"/>
  <c r="C12" i="2" s="1"/>
  <c r="J12" i="2" s="1"/>
  <c r="V12" i="2" s="1"/>
  <c r="AA12" i="1"/>
  <c r="AB5" i="1"/>
  <c r="AD5" i="1" s="1"/>
  <c r="C5" i="2" s="1"/>
  <c r="J5" i="2" s="1"/>
  <c r="V5" i="2" s="1"/>
  <c r="AA5" i="1"/>
  <c r="AB46" i="1"/>
  <c r="AA46" i="1"/>
  <c r="AB34" i="1"/>
  <c r="AA34" i="1"/>
  <c r="AA37" i="1"/>
  <c r="AB37" i="1"/>
  <c r="AA30" i="1"/>
  <c r="AB30" i="1"/>
  <c r="AB41" i="1"/>
  <c r="AA41" i="1"/>
  <c r="AA43" i="1"/>
  <c r="AB43" i="1"/>
  <c r="AB66" i="1"/>
  <c r="AA66" i="1"/>
  <c r="AA62" i="1"/>
  <c r="AB62" i="1"/>
  <c r="AB76" i="1"/>
  <c r="AA76" i="1"/>
  <c r="AB52" i="1"/>
  <c r="AA52" i="1"/>
  <c r="AB10" i="1"/>
  <c r="AD10" i="1" s="1"/>
  <c r="C10" i="2" s="1"/>
  <c r="J10" i="2" s="1"/>
  <c r="V10" i="2" s="1"/>
  <c r="AA10" i="1"/>
  <c r="AA11" i="1"/>
  <c r="AB11" i="1"/>
  <c r="AD11" i="1" s="1"/>
  <c r="C11" i="2" s="1"/>
  <c r="J11" i="2" s="1"/>
  <c r="V11" i="2" s="1"/>
  <c r="AB31" i="1"/>
  <c r="AA31" i="1"/>
  <c r="AA45" i="1"/>
  <c r="AB45" i="1"/>
  <c r="AA55" i="1"/>
  <c r="AB55" i="1"/>
  <c r="AA24" i="1"/>
  <c r="AB24" i="1"/>
  <c r="AD24" i="1" s="1"/>
  <c r="C24" i="2" s="1"/>
  <c r="J24" i="2" s="1"/>
  <c r="V24" i="2" s="1"/>
  <c r="AB42" i="1"/>
  <c r="AA42" i="1"/>
  <c r="AA19" i="1"/>
  <c r="AB19" i="1"/>
  <c r="AD19" i="1" s="1"/>
  <c r="C19" i="2" s="1"/>
  <c r="J19" i="2" s="1"/>
  <c r="V19" i="2" s="1"/>
  <c r="AB54" i="1"/>
  <c r="AA54" i="1"/>
  <c r="AB33" i="1"/>
  <c r="AA33" i="1"/>
  <c r="AB14" i="1"/>
  <c r="AD14" i="1" s="1"/>
  <c r="C14" i="2" s="1"/>
  <c r="J14" i="2" s="1"/>
  <c r="V14" i="2" s="1"/>
  <c r="AA14" i="1"/>
  <c r="AB13" i="1"/>
  <c r="AD13" i="1" s="1"/>
  <c r="C13" i="2" s="1"/>
  <c r="J13" i="2" s="1"/>
  <c r="V13" i="2" s="1"/>
  <c r="AA13" i="1"/>
  <c r="AB78" i="1"/>
  <c r="AA78" i="1"/>
  <c r="AB40" i="1"/>
  <c r="AA40" i="1"/>
  <c r="AB49" i="1"/>
  <c r="AA49" i="1"/>
  <c r="AA64" i="1"/>
  <c r="AB64" i="1"/>
  <c r="AB53" i="1"/>
  <c r="AA53" i="1"/>
  <c r="AA7" i="1"/>
  <c r="AB7" i="1"/>
  <c r="AD7" i="1" s="1"/>
  <c r="C7" i="2" s="1"/>
  <c r="J7" i="2" s="1"/>
  <c r="V7" i="2" s="1"/>
  <c r="AB8" i="1"/>
  <c r="AD8" i="1" s="1"/>
  <c r="C8" i="2" s="1"/>
  <c r="J8" i="2" s="1"/>
  <c r="V8" i="2" s="1"/>
  <c r="AA8" i="1"/>
  <c r="AB50" i="1"/>
  <c r="AA50" i="1"/>
  <c r="AB36" i="1"/>
  <c r="AA36" i="1"/>
  <c r="AA73" i="1"/>
  <c r="AB73" i="1"/>
  <c r="AA23" i="1"/>
  <c r="AB23" i="1"/>
  <c r="AD23" i="1" s="1"/>
  <c r="C23" i="2" s="1"/>
  <c r="J23" i="2" s="1"/>
  <c r="V23" i="2" s="1"/>
  <c r="AB51" i="1"/>
  <c r="AA51" i="1"/>
  <c r="AB72" i="1"/>
  <c r="AA72" i="1"/>
  <c r="Y79" i="1"/>
  <c r="AB15" i="1"/>
  <c r="AD15" i="1" s="1"/>
  <c r="C15" i="2" s="1"/>
  <c r="J15" i="2" s="1"/>
  <c r="V15" i="2" s="1"/>
  <c r="AA15" i="1"/>
  <c r="AB68" i="1"/>
  <c r="AA68" i="1"/>
  <c r="AB39" i="1"/>
  <c r="AA39" i="1"/>
  <c r="AB16" i="1"/>
  <c r="AD16" i="1" s="1"/>
  <c r="C16" i="2" s="1"/>
  <c r="J16" i="2" s="1"/>
  <c r="V16" i="2" s="1"/>
  <c r="AA16" i="1"/>
  <c r="AB26" i="1"/>
  <c r="AD26" i="1" s="1"/>
  <c r="C26" i="2" s="1"/>
  <c r="J26" i="2" s="1"/>
  <c r="V26" i="2" s="1"/>
  <c r="AA26" i="1"/>
  <c r="AB18" i="1"/>
  <c r="AD18" i="1" s="1"/>
  <c r="C18" i="2" s="1"/>
  <c r="J18" i="2" s="1"/>
  <c r="V18" i="2" s="1"/>
  <c r="AA18" i="1"/>
  <c r="AB17" i="1"/>
  <c r="AD17" i="1" s="1"/>
  <c r="C17" i="2" s="1"/>
  <c r="J17" i="2" s="1"/>
  <c r="V17" i="2" s="1"/>
  <c r="AA17" i="1"/>
  <c r="AB21" i="1"/>
  <c r="AD21" i="1" s="1"/>
  <c r="C21" i="2" s="1"/>
  <c r="J21" i="2" s="1"/>
  <c r="V21" i="2" s="1"/>
  <c r="AA21" i="1"/>
  <c r="AA9" i="1"/>
  <c r="AB9" i="1"/>
  <c r="AD9" i="1" s="1"/>
  <c r="C9" i="2" s="1"/>
  <c r="J9" i="2" s="1"/>
  <c r="V9" i="2" s="1"/>
  <c r="AB27" i="1"/>
  <c r="AD27" i="1" s="1"/>
  <c r="C27" i="2" s="1"/>
  <c r="J27" i="2" s="1"/>
  <c r="V27" i="2" s="1"/>
  <c r="AA27" i="1"/>
  <c r="AB56" i="1"/>
  <c r="AA56" i="1"/>
  <c r="AB65" i="1"/>
  <c r="AA65" i="1"/>
  <c r="AB74" i="1"/>
  <c r="AA74" i="1"/>
  <c r="AB77" i="1"/>
  <c r="AA77" i="1"/>
  <c r="AD28" i="1" l="1"/>
  <c r="C4" i="2"/>
  <c r="AD51" i="1"/>
  <c r="C51" i="2" s="1"/>
  <c r="J51" i="2" s="1"/>
  <c r="AD50" i="1"/>
  <c r="C50" i="2" s="1"/>
  <c r="J50" i="2" s="1"/>
  <c r="AD40" i="1"/>
  <c r="C40" i="2" s="1"/>
  <c r="J40" i="2" s="1"/>
  <c r="AF13" i="1"/>
  <c r="E13" i="2" s="1"/>
  <c r="AD33" i="1"/>
  <c r="AF33" i="1" s="1"/>
  <c r="E33" i="2" s="1"/>
  <c r="AD31" i="1"/>
  <c r="C31" i="2" s="1"/>
  <c r="J31" i="2" s="1"/>
  <c r="D10" i="2"/>
  <c r="AE76" i="1"/>
  <c r="AF76" i="1" s="1"/>
  <c r="E76" i="2" s="1"/>
  <c r="AE66" i="1"/>
  <c r="D66" i="2" s="1"/>
  <c r="K66" i="2" s="1"/>
  <c r="AD41" i="1"/>
  <c r="C41" i="2" s="1"/>
  <c r="J41" i="2" s="1"/>
  <c r="AD46" i="1"/>
  <c r="AF46" i="1" s="1"/>
  <c r="E46" i="2" s="1"/>
  <c r="AF12" i="1"/>
  <c r="E12" i="2" s="1"/>
  <c r="AE63" i="1"/>
  <c r="D63" i="2" s="1"/>
  <c r="K63" i="2" s="1"/>
  <c r="AD45" i="1"/>
  <c r="C45" i="2" s="1"/>
  <c r="J45" i="2" s="1"/>
  <c r="AF11" i="1"/>
  <c r="E11" i="2" s="1"/>
  <c r="AE62" i="1"/>
  <c r="D62" i="2" s="1"/>
  <c r="K62" i="2" s="1"/>
  <c r="AD43" i="1"/>
  <c r="C43" i="2" s="1"/>
  <c r="J43" i="2" s="1"/>
  <c r="AD44" i="1"/>
  <c r="AF44" i="1" s="1"/>
  <c r="E44" i="2" s="1"/>
  <c r="AF20" i="1"/>
  <c r="E20" i="2" s="1"/>
  <c r="AE69" i="1"/>
  <c r="AF69" i="1" s="1"/>
  <c r="E69" i="2" s="1"/>
  <c r="AE67" i="1"/>
  <c r="D67" i="2" s="1"/>
  <c r="K67" i="2" s="1"/>
  <c r="D23" i="2"/>
  <c r="D9" i="2"/>
  <c r="AD38" i="1"/>
  <c r="C38" i="2" s="1"/>
  <c r="J38" i="2" s="1"/>
  <c r="AD55" i="1"/>
  <c r="C55" i="2" s="1"/>
  <c r="J55" i="2" s="1"/>
  <c r="AE77" i="1"/>
  <c r="AF77" i="1" s="1"/>
  <c r="E77" i="2" s="1"/>
  <c r="AE65" i="1"/>
  <c r="AF65" i="1" s="1"/>
  <c r="E65" i="2" s="1"/>
  <c r="AE27" i="1"/>
  <c r="AF27" i="1" s="1"/>
  <c r="E27" i="2" s="1"/>
  <c r="AF21" i="1"/>
  <c r="E21" i="2" s="1"/>
  <c r="AF18" i="1"/>
  <c r="E18" i="2" s="1"/>
  <c r="AF16" i="1"/>
  <c r="E16" i="2" s="1"/>
  <c r="AE68" i="1"/>
  <c r="D68" i="2" s="1"/>
  <c r="K68" i="2" s="1"/>
  <c r="AF51" i="1"/>
  <c r="E51" i="2" s="1"/>
  <c r="AA70" i="1"/>
  <c r="AE60" i="1"/>
  <c r="AB28" i="1"/>
  <c r="AE73" i="1"/>
  <c r="AD37" i="1"/>
  <c r="AB70" i="1"/>
  <c r="Y81" i="1"/>
  <c r="AA57" i="1"/>
  <c r="AD48" i="1"/>
  <c r="AA79" i="1"/>
  <c r="AE72" i="1"/>
  <c r="AD36" i="1"/>
  <c r="AD53" i="1"/>
  <c r="AD49" i="1"/>
  <c r="AE78" i="1"/>
  <c r="AD54" i="1"/>
  <c r="AD42" i="1"/>
  <c r="AD52" i="1"/>
  <c r="AB47" i="1"/>
  <c r="AD34" i="1"/>
  <c r="AE75" i="1"/>
  <c r="AD32" i="1"/>
  <c r="U28" i="2"/>
  <c r="U81" i="2" s="1"/>
  <c r="U90" i="2" s="1"/>
  <c r="AC23" i="2"/>
  <c r="AB57" i="1"/>
  <c r="AE64" i="1"/>
  <c r="AE74" i="1"/>
  <c r="AD56" i="1"/>
  <c r="AD39" i="1"/>
  <c r="AB79" i="1"/>
  <c r="AA47" i="1"/>
  <c r="AD30" i="1"/>
  <c r="AE61" i="1"/>
  <c r="AD35" i="1"/>
  <c r="AA28" i="1"/>
  <c r="C28" i="2" l="1"/>
  <c r="J4" i="2"/>
  <c r="V4" i="2" s="1"/>
  <c r="C33" i="2"/>
  <c r="J33" i="2" s="1"/>
  <c r="V33" i="2" s="1"/>
  <c r="AF50" i="1"/>
  <c r="E50" i="2" s="1"/>
  <c r="AF31" i="1"/>
  <c r="E31" i="2" s="1"/>
  <c r="AF40" i="1"/>
  <c r="E40" i="2" s="1"/>
  <c r="D13" i="2"/>
  <c r="D11" i="2"/>
  <c r="L11" i="2" s="1"/>
  <c r="AF41" i="1"/>
  <c r="E41" i="2" s="1"/>
  <c r="D20" i="2"/>
  <c r="AF66" i="1"/>
  <c r="E66" i="2" s="1"/>
  <c r="D21" i="2"/>
  <c r="D16" i="2"/>
  <c r="C46" i="2"/>
  <c r="J46" i="2" s="1"/>
  <c r="L46" i="2" s="1"/>
  <c r="AF10" i="1"/>
  <c r="E10" i="2" s="1"/>
  <c r="D69" i="2"/>
  <c r="K69" i="2" s="1"/>
  <c r="W69" i="2" s="1"/>
  <c r="D12" i="2"/>
  <c r="L12" i="2" s="1"/>
  <c r="D76" i="2"/>
  <c r="K76" i="2" s="1"/>
  <c r="L76" i="2" s="1"/>
  <c r="AF23" i="1"/>
  <c r="E23" i="2" s="1"/>
  <c r="AF43" i="1"/>
  <c r="E43" i="2" s="1"/>
  <c r="AF63" i="1"/>
  <c r="E63" i="2" s="1"/>
  <c r="AF62" i="1"/>
  <c r="E62" i="2" s="1"/>
  <c r="AB58" i="1"/>
  <c r="AB81" i="1" s="1"/>
  <c r="AF68" i="1"/>
  <c r="E68" i="2" s="1"/>
  <c r="AF38" i="1"/>
  <c r="E38" i="2" s="1"/>
  <c r="D27" i="2"/>
  <c r="L27" i="2" s="1"/>
  <c r="D65" i="2"/>
  <c r="K65" i="2" s="1"/>
  <c r="L65" i="2" s="1"/>
  <c r="AF9" i="1"/>
  <c r="E9" i="2" s="1"/>
  <c r="AF45" i="1"/>
  <c r="E45" i="2" s="1"/>
  <c r="AF67" i="1"/>
  <c r="E67" i="2" s="1"/>
  <c r="D18" i="2"/>
  <c r="D77" i="2"/>
  <c r="K77" i="2" s="1"/>
  <c r="W77" i="2" s="1"/>
  <c r="C44" i="2"/>
  <c r="J44" i="2" s="1"/>
  <c r="V44" i="2" s="1"/>
  <c r="AF55" i="1"/>
  <c r="E55" i="2" s="1"/>
  <c r="L63" i="2"/>
  <c r="W63" i="2"/>
  <c r="L43" i="2"/>
  <c r="V43" i="2"/>
  <c r="V45" i="2"/>
  <c r="L45" i="2"/>
  <c r="L23" i="2"/>
  <c r="AF39" i="1"/>
  <c r="E39" i="2" s="1"/>
  <c r="C39" i="2"/>
  <c r="J39" i="2" s="1"/>
  <c r="AF56" i="1"/>
  <c r="E56" i="2" s="1"/>
  <c r="C56" i="2"/>
  <c r="J56" i="2" s="1"/>
  <c r="AF6" i="1"/>
  <c r="E6" i="2" s="1"/>
  <c r="D6" i="2"/>
  <c r="D75" i="2"/>
  <c r="K75" i="2" s="1"/>
  <c r="AF75" i="1"/>
  <c r="E75" i="2" s="1"/>
  <c r="AF54" i="1"/>
  <c r="E54" i="2" s="1"/>
  <c r="C54" i="2"/>
  <c r="J54" i="2" s="1"/>
  <c r="AF53" i="1"/>
  <c r="E53" i="2" s="1"/>
  <c r="C53" i="2"/>
  <c r="J53" i="2" s="1"/>
  <c r="AE79" i="1"/>
  <c r="AF72" i="1"/>
  <c r="D72" i="2"/>
  <c r="AF24" i="1"/>
  <c r="E24" i="2" s="1"/>
  <c r="D24" i="2"/>
  <c r="AF73" i="1"/>
  <c r="E73" i="2" s="1"/>
  <c r="D73" i="2"/>
  <c r="K73" i="2" s="1"/>
  <c r="AF35" i="1"/>
  <c r="E35" i="2" s="1"/>
  <c r="C35" i="2"/>
  <c r="J35" i="2" s="1"/>
  <c r="L55" i="2"/>
  <c r="V55" i="2"/>
  <c r="AF26" i="1"/>
  <c r="E26" i="2" s="1"/>
  <c r="D26" i="2"/>
  <c r="AF74" i="1"/>
  <c r="E74" i="2" s="1"/>
  <c r="D74" i="2"/>
  <c r="K74" i="2" s="1"/>
  <c r="AF64" i="1"/>
  <c r="E64" i="2" s="1"/>
  <c r="D64" i="2"/>
  <c r="K64" i="2" s="1"/>
  <c r="L66" i="2"/>
  <c r="W66" i="2"/>
  <c r="D22" i="2"/>
  <c r="AF22" i="1"/>
  <c r="E22" i="2" s="1"/>
  <c r="AF5" i="1"/>
  <c r="E5" i="2" s="1"/>
  <c r="D5" i="2"/>
  <c r="AF14" i="1"/>
  <c r="E14" i="2" s="1"/>
  <c r="D14" i="2"/>
  <c r="AF8" i="1"/>
  <c r="E8" i="2" s="1"/>
  <c r="D8" i="2"/>
  <c r="AF48" i="1"/>
  <c r="AD57" i="1"/>
  <c r="C48" i="2"/>
  <c r="L38" i="2"/>
  <c r="V38" i="2"/>
  <c r="AF60" i="1"/>
  <c r="D60" i="2"/>
  <c r="AE70" i="1"/>
  <c r="L50" i="2"/>
  <c r="V50" i="2"/>
  <c r="AF61" i="1"/>
  <c r="E61" i="2" s="1"/>
  <c r="D61" i="2"/>
  <c r="K61" i="2" s="1"/>
  <c r="AD47" i="1"/>
  <c r="AF30" i="1"/>
  <c r="C30" i="2"/>
  <c r="L62" i="2"/>
  <c r="W62" i="2"/>
  <c r="AF17" i="1"/>
  <c r="E17" i="2" s="1"/>
  <c r="D17" i="2"/>
  <c r="AF25" i="1"/>
  <c r="E25" i="2" s="1"/>
  <c r="D25" i="2"/>
  <c r="C34" i="2"/>
  <c r="J34" i="2" s="1"/>
  <c r="AF34" i="1"/>
  <c r="E34" i="2" s="1"/>
  <c r="AF78" i="1"/>
  <c r="E78" i="2" s="1"/>
  <c r="D78" i="2"/>
  <c r="K78" i="2" s="1"/>
  <c r="C36" i="2"/>
  <c r="J36" i="2" s="1"/>
  <c r="AF36" i="1"/>
  <c r="E36" i="2" s="1"/>
  <c r="L68" i="2"/>
  <c r="W68" i="2"/>
  <c r="L31" i="2"/>
  <c r="V31" i="2"/>
  <c r="D4" i="2"/>
  <c r="AE28" i="1"/>
  <c r="AF4" i="1"/>
  <c r="AA58" i="1"/>
  <c r="AA81" i="1" s="1"/>
  <c r="D15" i="2"/>
  <c r="AF15" i="1"/>
  <c r="E15" i="2" s="1"/>
  <c r="AF19" i="1"/>
  <c r="E19" i="2" s="1"/>
  <c r="D19" i="2"/>
  <c r="L67" i="2"/>
  <c r="W67" i="2"/>
  <c r="L10" i="2"/>
  <c r="L40" i="2"/>
  <c r="V40" i="2"/>
  <c r="AC28" i="2"/>
  <c r="AC81" i="2" s="1"/>
  <c r="AC90" i="2" s="1"/>
  <c r="B23" i="3"/>
  <c r="AF32" i="1"/>
  <c r="E32" i="2" s="1"/>
  <c r="C32" i="2"/>
  <c r="J32" i="2" s="1"/>
  <c r="AF52" i="1"/>
  <c r="E52" i="2" s="1"/>
  <c r="C52" i="2"/>
  <c r="J52" i="2" s="1"/>
  <c r="C42" i="2"/>
  <c r="J42" i="2" s="1"/>
  <c r="AF42" i="1"/>
  <c r="E42" i="2" s="1"/>
  <c r="AF49" i="1"/>
  <c r="E49" i="2" s="1"/>
  <c r="C49" i="2"/>
  <c r="J49" i="2" s="1"/>
  <c r="AF37" i="1"/>
  <c r="E37" i="2" s="1"/>
  <c r="C37" i="2"/>
  <c r="J37" i="2" s="1"/>
  <c r="D7" i="2"/>
  <c r="AF7" i="1"/>
  <c r="E7" i="2" s="1"/>
  <c r="L41" i="2"/>
  <c r="V41" i="2"/>
  <c r="L51" i="2"/>
  <c r="V51" i="2"/>
  <c r="L9" i="2"/>
  <c r="L33" i="2" l="1"/>
  <c r="J28" i="2"/>
  <c r="L13" i="2"/>
  <c r="X12" i="2"/>
  <c r="L69" i="2"/>
  <c r="X11" i="2"/>
  <c r="L20" i="2"/>
  <c r="L21" i="2"/>
  <c r="L77" i="2"/>
  <c r="W27" i="2"/>
  <c r="X27" i="2" s="1"/>
  <c r="L16" i="2"/>
  <c r="W76" i="2"/>
  <c r="X76" i="2" s="1"/>
  <c r="L18" i="2"/>
  <c r="L44" i="2"/>
  <c r="W65" i="2"/>
  <c r="X65" i="2" s="1"/>
  <c r="AE81" i="1"/>
  <c r="AE90" i="1" s="1"/>
  <c r="X18" i="2"/>
  <c r="V42" i="2"/>
  <c r="L42" i="2"/>
  <c r="X67" i="2"/>
  <c r="L7" i="2"/>
  <c r="X10" i="2"/>
  <c r="L19" i="2"/>
  <c r="X13" i="2"/>
  <c r="V36" i="2"/>
  <c r="L36" i="2"/>
  <c r="L34" i="2"/>
  <c r="V34" i="2"/>
  <c r="W61" i="2"/>
  <c r="L61" i="2"/>
  <c r="L8" i="2"/>
  <c r="L5" i="2"/>
  <c r="X66" i="2"/>
  <c r="L74" i="2"/>
  <c r="W74" i="2"/>
  <c r="X55" i="2"/>
  <c r="L35" i="2"/>
  <c r="V35" i="2"/>
  <c r="L73" i="2"/>
  <c r="W73" i="2"/>
  <c r="D79" i="2"/>
  <c r="K72" i="2"/>
  <c r="L75" i="2"/>
  <c r="W75" i="2"/>
  <c r="X23" i="2"/>
  <c r="X9" i="2"/>
  <c r="X41" i="2"/>
  <c r="X44" i="2"/>
  <c r="L37" i="2"/>
  <c r="V37" i="2"/>
  <c r="L32" i="2"/>
  <c r="V32" i="2"/>
  <c r="E4" i="2"/>
  <c r="E28" i="2" s="1"/>
  <c r="AF28" i="1"/>
  <c r="X68" i="2"/>
  <c r="L78" i="2"/>
  <c r="W78" i="2"/>
  <c r="L25" i="2"/>
  <c r="L17" i="2"/>
  <c r="C47" i="2"/>
  <c r="J30" i="2"/>
  <c r="D70" i="2"/>
  <c r="K60" i="2"/>
  <c r="C57" i="2"/>
  <c r="E57" i="2" s="1"/>
  <c r="J48" i="2"/>
  <c r="E72" i="2"/>
  <c r="E79" i="2" s="1"/>
  <c r="AF79" i="1"/>
  <c r="L54" i="2"/>
  <c r="V54" i="2"/>
  <c r="L6" i="2"/>
  <c r="X20" i="2"/>
  <c r="X16" i="2"/>
  <c r="L39" i="2"/>
  <c r="V39" i="2"/>
  <c r="X40" i="2"/>
  <c r="X31" i="2"/>
  <c r="AF47" i="1"/>
  <c r="E30" i="2"/>
  <c r="E47" i="2" s="1"/>
  <c r="X50" i="2"/>
  <c r="AF70" i="1"/>
  <c r="E60" i="2"/>
  <c r="E70" i="2" s="1"/>
  <c r="L14" i="2"/>
  <c r="L64" i="2"/>
  <c r="W64" i="2"/>
  <c r="L26" i="2"/>
  <c r="L24" i="2"/>
  <c r="X45" i="2"/>
  <c r="X63" i="2"/>
  <c r="X51" i="2"/>
  <c r="X77" i="2"/>
  <c r="L49" i="2"/>
  <c r="V49" i="2"/>
  <c r="V52" i="2"/>
  <c r="L52" i="2"/>
  <c r="B28" i="3"/>
  <c r="B81" i="3" s="1"/>
  <c r="B90" i="3" s="1"/>
  <c r="I23" i="3"/>
  <c r="L15" i="2"/>
  <c r="D28" i="2"/>
  <c r="X21" i="2"/>
  <c r="X62" i="2"/>
  <c r="AD58" i="1"/>
  <c r="AD81" i="1" s="1"/>
  <c r="AD90" i="1" s="1"/>
  <c r="X69" i="2"/>
  <c r="X38" i="2"/>
  <c r="E48" i="2"/>
  <c r="AF57" i="1"/>
  <c r="L22" i="2"/>
  <c r="L53" i="2"/>
  <c r="V53" i="2"/>
  <c r="X33" i="2"/>
  <c r="L56" i="2"/>
  <c r="V56" i="2"/>
  <c r="X43" i="2"/>
  <c r="X14" i="2" l="1"/>
  <c r="L48" i="2"/>
  <c r="L57" i="2" s="1"/>
  <c r="J57" i="2"/>
  <c r="V48" i="2"/>
  <c r="W72" i="2"/>
  <c r="L72" i="2"/>
  <c r="L79" i="2" s="1"/>
  <c r="X74" i="2"/>
  <c r="X5" i="2"/>
  <c r="X19" i="2"/>
  <c r="X56" i="2"/>
  <c r="X22" i="2"/>
  <c r="X15" i="2"/>
  <c r="X61" i="2"/>
  <c r="X36" i="2"/>
  <c r="X7" i="2"/>
  <c r="X42" i="2"/>
  <c r="K28" i="2"/>
  <c r="L4" i="2"/>
  <c r="L28" i="2" s="1"/>
  <c r="I28" i="3"/>
  <c r="I81" i="3" s="1"/>
  <c r="I90" i="3" s="1"/>
  <c r="U23" i="3"/>
  <c r="X49" i="2"/>
  <c r="X24" i="2"/>
  <c r="X64" i="2"/>
  <c r="E58" i="2"/>
  <c r="E81" i="2" s="1"/>
  <c r="E90" i="2" s="1"/>
  <c r="X6" i="2"/>
  <c r="L30" i="2"/>
  <c r="L47" i="2" s="1"/>
  <c r="J47" i="2"/>
  <c r="V30" i="2"/>
  <c r="X25" i="2"/>
  <c r="X32" i="2"/>
  <c r="X75" i="2"/>
  <c r="X73" i="2"/>
  <c r="X8" i="2"/>
  <c r="X34" i="2"/>
  <c r="X39" i="2"/>
  <c r="X54" i="2"/>
  <c r="K70" i="2"/>
  <c r="L60" i="2"/>
  <c r="L70" i="2" s="1"/>
  <c r="W60" i="2"/>
  <c r="X17" i="2"/>
  <c r="X78" i="2"/>
  <c r="X37" i="2"/>
  <c r="X35" i="2"/>
  <c r="X52" i="2"/>
  <c r="X26" i="2"/>
  <c r="X53" i="2"/>
  <c r="D81" i="2"/>
  <c r="D90" i="2" s="1"/>
  <c r="AF58" i="1"/>
  <c r="AF81" i="1" s="1"/>
  <c r="AF101" i="1" s="1"/>
  <c r="C58" i="2"/>
  <c r="C81" i="2" s="1"/>
  <c r="C90" i="2" s="1"/>
  <c r="L58" i="2" l="1"/>
  <c r="L81" i="2" s="1"/>
  <c r="L90" i="2" s="1"/>
  <c r="AF90" i="1"/>
  <c r="V57" i="2"/>
  <c r="X48" i="2"/>
  <c r="V47" i="2"/>
  <c r="X30" i="2"/>
  <c r="W79" i="2"/>
  <c r="X72" i="2"/>
  <c r="J58" i="2"/>
  <c r="J81" i="2" s="1"/>
  <c r="J90" i="2" s="1"/>
  <c r="U28" i="3"/>
  <c r="U81" i="3" s="1"/>
  <c r="U90" i="3" s="1"/>
  <c r="AC23" i="3"/>
  <c r="W28" i="2"/>
  <c r="X60" i="2"/>
  <c r="W70" i="2"/>
  <c r="K81" i="2"/>
  <c r="K90" i="2" s="1"/>
  <c r="W81" i="2" l="1"/>
  <c r="W90" i="2" s="1"/>
  <c r="V58" i="2"/>
  <c r="X57" i="2"/>
  <c r="X47" i="2"/>
  <c r="AC28" i="3"/>
  <c r="AC81" i="3" s="1"/>
  <c r="AC90" i="3" s="1"/>
  <c r="B23" i="4"/>
  <c r="X79" i="2"/>
  <c r="X70" i="2"/>
  <c r="I23" i="4" l="1"/>
  <c r="U23" i="4" s="1"/>
  <c r="B28" i="4"/>
  <c r="B81" i="4" s="1"/>
  <c r="B90" i="4" s="1"/>
  <c r="X58" i="2"/>
  <c r="AC23" i="4" l="1"/>
  <c r="I28" i="4"/>
  <c r="I81" i="4" s="1"/>
  <c r="I90" i="4" s="1"/>
  <c r="U28" i="4" l="1"/>
  <c r="U81" i="4" s="1"/>
  <c r="U90" i="4" s="1"/>
  <c r="AC28" i="4" l="1"/>
  <c r="AC81" i="4" s="1"/>
  <c r="AC90" i="4" s="1"/>
  <c r="V28" i="2"/>
  <c r="V81" i="2" s="1"/>
  <c r="V90" i="2" s="1"/>
  <c r="X4" i="2"/>
  <c r="X28" i="2" l="1"/>
  <c r="X81" i="2" s="1"/>
  <c r="X90" i="2" l="1"/>
  <c r="Y47" i="2"/>
  <c r="Y75" i="2"/>
  <c r="Y5" i="2"/>
  <c r="Y24" i="2"/>
  <c r="Y61" i="2"/>
  <c r="Y65" i="2"/>
  <c r="Y54" i="2"/>
  <c r="Y21" i="2"/>
  <c r="Y72" i="2"/>
  <c r="Y34" i="2"/>
  <c r="Y39" i="2"/>
  <c r="Y49" i="2"/>
  <c r="Y46" i="2"/>
  <c r="Y27" i="2"/>
  <c r="Y66" i="2"/>
  <c r="Y38" i="2"/>
  <c r="Y40" i="2"/>
  <c r="Y52" i="2"/>
  <c r="Y6" i="2"/>
  <c r="Y18" i="2"/>
  <c r="Y55" i="2"/>
  <c r="Y10" i="2"/>
  <c r="Y25" i="2"/>
  <c r="Y62" i="2"/>
  <c r="Y33" i="2"/>
  <c r="Y44" i="2"/>
  <c r="Y35" i="2"/>
  <c r="Y60" i="2"/>
  <c r="Y64" i="2"/>
  <c r="Y74" i="2"/>
  <c r="Y16" i="2"/>
  <c r="Y41" i="2"/>
  <c r="Y36" i="2"/>
  <c r="Y69" i="2"/>
  <c r="Y42" i="2"/>
  <c r="Y37" i="2"/>
  <c r="Y26" i="2"/>
  <c r="Y30" i="2"/>
  <c r="Y11" i="2"/>
  <c r="Y63" i="2"/>
  <c r="Y13" i="2"/>
  <c r="Y48" i="2"/>
  <c r="Y53" i="2"/>
  <c r="Y56" i="2"/>
  <c r="Y19" i="2"/>
  <c r="Y20" i="2"/>
  <c r="Y78" i="2"/>
  <c r="Y8" i="2"/>
  <c r="Y68" i="2"/>
  <c r="Y17" i="2"/>
  <c r="Y77" i="2"/>
  <c r="Y14" i="2"/>
  <c r="Y12" i="2"/>
  <c r="Y43" i="2"/>
  <c r="Y31" i="2"/>
  <c r="Y22" i="2"/>
  <c r="Y67" i="2"/>
  <c r="Y7" i="2"/>
  <c r="Y15" i="2"/>
  <c r="Y45" i="2"/>
  <c r="Y51" i="2"/>
  <c r="Y9" i="2"/>
  <c r="Y73" i="2"/>
  <c r="Y76" i="2"/>
  <c r="Y50" i="2"/>
  <c r="Y32" i="2"/>
  <c r="Y23" i="2"/>
  <c r="Y4" i="2"/>
  <c r="AA50" i="2" l="1"/>
  <c r="AB50" i="2"/>
  <c r="AB12" i="2"/>
  <c r="AA12" i="2"/>
  <c r="AB13" i="2"/>
  <c r="AA13" i="2"/>
  <c r="AB33" i="2"/>
  <c r="AA33" i="2"/>
  <c r="AB76" i="2"/>
  <c r="AA76" i="2"/>
  <c r="AA14" i="2"/>
  <c r="AB14" i="2"/>
  <c r="AA56" i="2"/>
  <c r="AB56" i="2"/>
  <c r="AB37" i="2"/>
  <c r="AA37" i="2"/>
  <c r="Y70" i="2"/>
  <c r="AB60" i="2"/>
  <c r="AA60" i="2"/>
  <c r="AB23" i="2"/>
  <c r="AA23" i="2"/>
  <c r="AB73" i="2"/>
  <c r="AA73" i="2"/>
  <c r="AB15" i="2"/>
  <c r="AA15" i="2"/>
  <c r="AA31" i="2"/>
  <c r="AB31" i="2"/>
  <c r="AB77" i="2"/>
  <c r="AA77" i="2"/>
  <c r="AA78" i="2"/>
  <c r="AB78" i="2"/>
  <c r="AA53" i="2"/>
  <c r="AB53" i="2"/>
  <c r="AB11" i="2"/>
  <c r="AA11" i="2"/>
  <c r="AB42" i="2"/>
  <c r="AA42" i="2"/>
  <c r="AB16" i="2"/>
  <c r="AA16" i="2"/>
  <c r="AA35" i="2"/>
  <c r="AB35" i="2"/>
  <c r="AA25" i="2"/>
  <c r="AB25" i="2"/>
  <c r="AA6" i="2"/>
  <c r="AB6" i="2"/>
  <c r="AB66" i="2"/>
  <c r="AA66" i="2"/>
  <c r="AB39" i="2"/>
  <c r="AA39" i="2"/>
  <c r="AB54" i="2"/>
  <c r="AA54" i="2"/>
  <c r="AB5" i="2"/>
  <c r="AA5" i="2"/>
  <c r="AB51" i="2"/>
  <c r="AA51" i="2"/>
  <c r="AB68" i="2"/>
  <c r="AA68" i="2"/>
  <c r="AB36" i="2"/>
  <c r="AA36" i="2"/>
  <c r="Y28" i="2"/>
  <c r="AB4" i="2"/>
  <c r="AA4" i="2"/>
  <c r="AB45" i="2"/>
  <c r="AA45" i="2"/>
  <c r="AB8" i="2"/>
  <c r="AA8" i="2"/>
  <c r="AB32" i="2"/>
  <c r="AA32" i="2"/>
  <c r="AB9" i="2"/>
  <c r="AA9" i="2"/>
  <c r="AB7" i="2"/>
  <c r="AA7" i="2"/>
  <c r="AB43" i="2"/>
  <c r="AA43" i="2"/>
  <c r="AB17" i="2"/>
  <c r="AA17" i="2"/>
  <c r="AA20" i="2"/>
  <c r="AB20" i="2"/>
  <c r="Y57" i="2"/>
  <c r="Y58" i="2" s="1"/>
  <c r="AA48" i="2"/>
  <c r="AB48" i="2"/>
  <c r="AA30" i="2"/>
  <c r="AB30" i="2"/>
  <c r="AA69" i="2"/>
  <c r="AB69" i="2"/>
  <c r="AA74" i="2"/>
  <c r="AB74" i="2"/>
  <c r="AB44" i="2"/>
  <c r="AA44" i="2"/>
  <c r="AB10" i="2"/>
  <c r="AA10" i="2"/>
  <c r="AB52" i="2"/>
  <c r="AA52" i="2"/>
  <c r="AB27" i="2"/>
  <c r="AA27" i="2"/>
  <c r="AB34" i="2"/>
  <c r="AA34" i="2"/>
  <c r="AB65" i="2"/>
  <c r="AA65" i="2"/>
  <c r="AB75" i="2"/>
  <c r="AA75" i="2"/>
  <c r="AA19" i="2"/>
  <c r="AB19" i="2"/>
  <c r="AA64" i="2"/>
  <c r="AB64" i="2"/>
  <c r="AB55" i="2"/>
  <c r="AA55" i="2"/>
  <c r="AB40" i="2"/>
  <c r="AA40" i="2"/>
  <c r="AA46" i="2"/>
  <c r="AB46" i="2"/>
  <c r="Y79" i="2"/>
  <c r="AA72" i="2"/>
  <c r="AB72" i="2"/>
  <c r="AB61" i="2"/>
  <c r="AA61" i="2"/>
  <c r="AB67" i="2"/>
  <c r="AA67" i="2"/>
  <c r="AB26" i="2"/>
  <c r="AA26" i="2"/>
  <c r="AB22" i="2"/>
  <c r="AA22" i="2"/>
  <c r="AB63" i="2"/>
  <c r="AA63" i="2"/>
  <c r="AA41" i="2"/>
  <c r="AB41" i="2"/>
  <c r="AB62" i="2"/>
  <c r="AA62" i="2"/>
  <c r="AB18" i="2"/>
  <c r="AA18" i="2"/>
  <c r="AB38" i="2"/>
  <c r="AA38" i="2"/>
  <c r="AB49" i="2"/>
  <c r="AA49" i="2"/>
  <c r="AA21" i="2"/>
  <c r="AB21" i="2"/>
  <c r="AB24" i="2"/>
  <c r="AA24" i="2"/>
  <c r="AD20" i="2" l="1"/>
  <c r="C20" i="3" s="1"/>
  <c r="J20" i="3" s="1"/>
  <c r="V20" i="3" s="1"/>
  <c r="AD37" i="2"/>
  <c r="C37" i="3" s="1"/>
  <c r="J37" i="3" s="1"/>
  <c r="AD14" i="2"/>
  <c r="C14" i="3" s="1"/>
  <c r="J14" i="3" s="1"/>
  <c r="V14" i="3" s="1"/>
  <c r="AD33" i="2"/>
  <c r="AF33" i="2" s="1"/>
  <c r="E33" i="3" s="1"/>
  <c r="AD41" i="2"/>
  <c r="C41" i="3" s="1"/>
  <c r="J41" i="3" s="1"/>
  <c r="AD16" i="2"/>
  <c r="C16" i="3" s="1"/>
  <c r="J16" i="3" s="1"/>
  <c r="V16" i="3" s="1"/>
  <c r="AD24" i="2"/>
  <c r="C24" i="3" s="1"/>
  <c r="J24" i="3" s="1"/>
  <c r="V24" i="3" s="1"/>
  <c r="AD18" i="2"/>
  <c r="C18" i="3" s="1"/>
  <c r="J18" i="3" s="1"/>
  <c r="V18" i="3" s="1"/>
  <c r="AD22" i="2"/>
  <c r="C22" i="3" s="1"/>
  <c r="J22" i="3" s="1"/>
  <c r="V22" i="3" s="1"/>
  <c r="AD27" i="2"/>
  <c r="C27" i="3" s="1"/>
  <c r="J27" i="3" s="1"/>
  <c r="V27" i="3" s="1"/>
  <c r="AD10" i="2"/>
  <c r="C10" i="3" s="1"/>
  <c r="J10" i="3" s="1"/>
  <c r="V10" i="3" s="1"/>
  <c r="AD26" i="2"/>
  <c r="C26" i="3" s="1"/>
  <c r="J26" i="3" s="1"/>
  <c r="V26" i="3" s="1"/>
  <c r="AD5" i="2"/>
  <c r="C5" i="3" s="1"/>
  <c r="J5" i="3" s="1"/>
  <c r="V5" i="3" s="1"/>
  <c r="AD15" i="2"/>
  <c r="C15" i="3" s="1"/>
  <c r="J15" i="3" s="1"/>
  <c r="V15" i="3" s="1"/>
  <c r="AD23" i="2"/>
  <c r="C23" i="3" s="1"/>
  <c r="J23" i="3" s="1"/>
  <c r="V23" i="3" s="1"/>
  <c r="AD19" i="2"/>
  <c r="C19" i="3" s="1"/>
  <c r="J19" i="3" s="1"/>
  <c r="V19" i="3" s="1"/>
  <c r="AD17" i="2"/>
  <c r="C17" i="3" s="1"/>
  <c r="J17" i="3" s="1"/>
  <c r="V17" i="3" s="1"/>
  <c r="AD7" i="2"/>
  <c r="C7" i="3" s="1"/>
  <c r="J7" i="3" s="1"/>
  <c r="V7" i="3" s="1"/>
  <c r="AD25" i="2"/>
  <c r="C25" i="3" s="1"/>
  <c r="J25" i="3" s="1"/>
  <c r="V25" i="3" s="1"/>
  <c r="AD12" i="2"/>
  <c r="C12" i="3" s="1"/>
  <c r="J12" i="3" s="1"/>
  <c r="V12" i="3" s="1"/>
  <c r="AD11" i="2"/>
  <c r="C11" i="3" s="1"/>
  <c r="J11" i="3" s="1"/>
  <c r="V11" i="3" s="1"/>
  <c r="AD21" i="2"/>
  <c r="C21" i="3" s="1"/>
  <c r="J21" i="3" s="1"/>
  <c r="V21" i="3" s="1"/>
  <c r="AD9" i="2"/>
  <c r="C9" i="3" s="1"/>
  <c r="J9" i="3" s="1"/>
  <c r="V9" i="3" s="1"/>
  <c r="AD8" i="2"/>
  <c r="C8" i="3" s="1"/>
  <c r="J8" i="3" s="1"/>
  <c r="V8" i="3" s="1"/>
  <c r="AD4" i="2"/>
  <c r="AD6" i="2"/>
  <c r="C6" i="3" s="1"/>
  <c r="J6" i="3" s="1"/>
  <c r="V6" i="3" s="1"/>
  <c r="AD13" i="2"/>
  <c r="C13" i="3" s="1"/>
  <c r="J13" i="3" s="1"/>
  <c r="V13" i="3" s="1"/>
  <c r="AD38" i="2"/>
  <c r="AF38" i="2" s="1"/>
  <c r="E38" i="3" s="1"/>
  <c r="AE62" i="2"/>
  <c r="AF62" i="2" s="1"/>
  <c r="E62" i="3" s="1"/>
  <c r="AE63" i="2"/>
  <c r="AF63" i="2" s="1"/>
  <c r="E63" i="3" s="1"/>
  <c r="AD40" i="2"/>
  <c r="AF40" i="2" s="1"/>
  <c r="E40" i="3" s="1"/>
  <c r="AD34" i="2"/>
  <c r="AF34" i="2" s="1"/>
  <c r="E34" i="3" s="1"/>
  <c r="AD52" i="2"/>
  <c r="AF52" i="2" s="1"/>
  <c r="E52" i="3" s="1"/>
  <c r="AD44" i="2"/>
  <c r="C44" i="3" s="1"/>
  <c r="J44" i="3" s="1"/>
  <c r="AD39" i="2"/>
  <c r="AF39" i="2" s="1"/>
  <c r="E39" i="3" s="1"/>
  <c r="AD42" i="2"/>
  <c r="C42" i="3" s="1"/>
  <c r="J42" i="3" s="1"/>
  <c r="AD56" i="2"/>
  <c r="AF56" i="2" s="1"/>
  <c r="E56" i="3" s="1"/>
  <c r="AD46" i="2"/>
  <c r="AF46" i="2" s="1"/>
  <c r="E46" i="3" s="1"/>
  <c r="AE74" i="2"/>
  <c r="D74" i="3" s="1"/>
  <c r="K74" i="3" s="1"/>
  <c r="AD31" i="2"/>
  <c r="C31" i="3" s="1"/>
  <c r="J31" i="3" s="1"/>
  <c r="AD50" i="2"/>
  <c r="C50" i="3" s="1"/>
  <c r="J50" i="3" s="1"/>
  <c r="AF44" i="2"/>
  <c r="E44" i="3" s="1"/>
  <c r="AB28" i="2"/>
  <c r="AD77" i="2"/>
  <c r="AE77" i="2"/>
  <c r="D77" i="3" s="1"/>
  <c r="K77" i="3" s="1"/>
  <c r="W77" i="3" s="1"/>
  <c r="AF15" i="2"/>
  <c r="E15" i="3" s="1"/>
  <c r="D15" i="3"/>
  <c r="K15" i="3" s="1"/>
  <c r="AE61" i="2"/>
  <c r="AE64" i="2"/>
  <c r="AE69" i="2"/>
  <c r="D69" i="3" s="1"/>
  <c r="K69" i="3" s="1"/>
  <c r="W69" i="3" s="1"/>
  <c r="AD69" i="2"/>
  <c r="AA57" i="2"/>
  <c r="AD48" i="2"/>
  <c r="AD32" i="2"/>
  <c r="AD45" i="2"/>
  <c r="Y81" i="2"/>
  <c r="AD35" i="2"/>
  <c r="AD53" i="2"/>
  <c r="D12" i="3"/>
  <c r="K12" i="3" s="1"/>
  <c r="AA79" i="2"/>
  <c r="AE72" i="2"/>
  <c r="AD75" i="2"/>
  <c r="AE75" i="2"/>
  <c r="D75" i="3" s="1"/>
  <c r="K75" i="3" s="1"/>
  <c r="W75" i="3" s="1"/>
  <c r="AB57" i="2"/>
  <c r="AD68" i="2"/>
  <c r="AE68" i="2"/>
  <c r="D68" i="3" s="1"/>
  <c r="K68" i="3" s="1"/>
  <c r="W68" i="3" s="1"/>
  <c r="AD49" i="2"/>
  <c r="AD67" i="2"/>
  <c r="AE67" i="2"/>
  <c r="D67" i="3" s="1"/>
  <c r="K67" i="3" s="1"/>
  <c r="W67" i="3" s="1"/>
  <c r="AD55" i="2"/>
  <c r="AE65" i="2"/>
  <c r="AB47" i="2"/>
  <c r="AD36" i="2"/>
  <c r="AD51" i="2"/>
  <c r="AD54" i="2"/>
  <c r="AE66" i="2"/>
  <c r="AE73" i="2"/>
  <c r="AA70" i="2"/>
  <c r="AE60" i="2"/>
  <c r="D14" i="3"/>
  <c r="K14" i="3" s="1"/>
  <c r="AF20" i="2"/>
  <c r="E20" i="3" s="1"/>
  <c r="D20" i="3"/>
  <c r="K20" i="3" s="1"/>
  <c r="D5" i="3"/>
  <c r="K5" i="3" s="1"/>
  <c r="AB79" i="2"/>
  <c r="D19" i="3"/>
  <c r="K19" i="3" s="1"/>
  <c r="AA47" i="2"/>
  <c r="AD30" i="2"/>
  <c r="AD43" i="2"/>
  <c r="AA28" i="2"/>
  <c r="D25" i="3"/>
  <c r="K25" i="3" s="1"/>
  <c r="AD78" i="2"/>
  <c r="AE78" i="2"/>
  <c r="D78" i="3" s="1"/>
  <c r="K78" i="3" s="1"/>
  <c r="W78" i="3" s="1"/>
  <c r="AB70" i="2"/>
  <c r="AD76" i="2"/>
  <c r="AE76" i="2"/>
  <c r="D76" i="3" s="1"/>
  <c r="K76" i="3" s="1"/>
  <c r="W76" i="3" s="1"/>
  <c r="AF41" i="2" l="1"/>
  <c r="E41" i="3" s="1"/>
  <c r="D62" i="3"/>
  <c r="K62" i="3" s="1"/>
  <c r="L62" i="3" s="1"/>
  <c r="C52" i="3"/>
  <c r="J52" i="3" s="1"/>
  <c r="V52" i="3" s="1"/>
  <c r="AF37" i="2"/>
  <c r="E37" i="3" s="1"/>
  <c r="AF14" i="2"/>
  <c r="E14" i="3" s="1"/>
  <c r="AF50" i="2"/>
  <c r="E50" i="3" s="1"/>
  <c r="C33" i="3"/>
  <c r="J33" i="3" s="1"/>
  <c r="L33" i="3" s="1"/>
  <c r="C56" i="3"/>
  <c r="J56" i="3" s="1"/>
  <c r="L56" i="3" s="1"/>
  <c r="D63" i="3"/>
  <c r="K63" i="3" s="1"/>
  <c r="W63" i="3" s="1"/>
  <c r="C46" i="3"/>
  <c r="J46" i="3" s="1"/>
  <c r="L46" i="3" s="1"/>
  <c r="AF74" i="2"/>
  <c r="E74" i="3" s="1"/>
  <c r="AF42" i="2"/>
  <c r="E42" i="3" s="1"/>
  <c r="C34" i="3"/>
  <c r="J34" i="3" s="1"/>
  <c r="V34" i="3" s="1"/>
  <c r="AF5" i="2"/>
  <c r="E5" i="3" s="1"/>
  <c r="AF31" i="2"/>
  <c r="E31" i="3" s="1"/>
  <c r="AF19" i="2"/>
  <c r="E19" i="3" s="1"/>
  <c r="C40" i="3"/>
  <c r="J40" i="3" s="1"/>
  <c r="L40" i="3" s="1"/>
  <c r="C38" i="3"/>
  <c r="J38" i="3" s="1"/>
  <c r="V38" i="3" s="1"/>
  <c r="C39" i="3"/>
  <c r="J39" i="3" s="1"/>
  <c r="L39" i="3" s="1"/>
  <c r="AF26" i="2"/>
  <c r="E26" i="3" s="1"/>
  <c r="AF25" i="2"/>
  <c r="E25" i="3" s="1"/>
  <c r="AF12" i="2"/>
  <c r="E12" i="3" s="1"/>
  <c r="AF23" i="2"/>
  <c r="E23" i="3" s="1"/>
  <c r="C4" i="3"/>
  <c r="AD28" i="2"/>
  <c r="D26" i="3"/>
  <c r="K26" i="3" s="1"/>
  <c r="D23" i="3"/>
  <c r="K23" i="3" s="1"/>
  <c r="AB58" i="2"/>
  <c r="AB81" i="2" s="1"/>
  <c r="AB90" i="2" s="1"/>
  <c r="AF73" i="2"/>
  <c r="E73" i="3" s="1"/>
  <c r="D73" i="3"/>
  <c r="K73" i="3" s="1"/>
  <c r="AF51" i="2"/>
  <c r="E51" i="3" s="1"/>
  <c r="C51" i="3"/>
  <c r="J51" i="3" s="1"/>
  <c r="AF18" i="2"/>
  <c r="E18" i="3" s="1"/>
  <c r="D18" i="3"/>
  <c r="K18" i="3" s="1"/>
  <c r="AD79" i="2"/>
  <c r="AF75" i="2"/>
  <c r="E75" i="3" s="1"/>
  <c r="C75" i="3"/>
  <c r="AF32" i="2"/>
  <c r="E32" i="3" s="1"/>
  <c r="C32" i="3"/>
  <c r="J32" i="3" s="1"/>
  <c r="AF76" i="2"/>
  <c r="E76" i="3" s="1"/>
  <c r="C76" i="3"/>
  <c r="J76" i="3" s="1"/>
  <c r="AF78" i="2"/>
  <c r="E78" i="3" s="1"/>
  <c r="C78" i="3"/>
  <c r="J78" i="3" s="1"/>
  <c r="AF9" i="2"/>
  <c r="E9" i="3" s="1"/>
  <c r="D9" i="3"/>
  <c r="K9" i="3" s="1"/>
  <c r="AA58" i="2"/>
  <c r="AA81" i="2" s="1"/>
  <c r="AA90" i="2" s="1"/>
  <c r="L5" i="3"/>
  <c r="AF36" i="2"/>
  <c r="E36" i="3" s="1"/>
  <c r="C36" i="3"/>
  <c r="J36" i="3" s="1"/>
  <c r="D10" i="3"/>
  <c r="K10" i="3" s="1"/>
  <c r="AF10" i="2"/>
  <c r="E10" i="3" s="1"/>
  <c r="AF55" i="2"/>
  <c r="E55" i="3" s="1"/>
  <c r="C55" i="3"/>
  <c r="J55" i="3" s="1"/>
  <c r="AD70" i="2"/>
  <c r="C67" i="3"/>
  <c r="AF67" i="2"/>
  <c r="E67" i="3" s="1"/>
  <c r="AF49" i="2"/>
  <c r="E49" i="3" s="1"/>
  <c r="C49" i="3"/>
  <c r="J49" i="3" s="1"/>
  <c r="AE79" i="2"/>
  <c r="AF72" i="2"/>
  <c r="D72" i="3"/>
  <c r="L12" i="3"/>
  <c r="AF35" i="2"/>
  <c r="E35" i="3" s="1"/>
  <c r="C35" i="3"/>
  <c r="J35" i="3" s="1"/>
  <c r="AF7" i="2"/>
  <c r="E7" i="3" s="1"/>
  <c r="D7" i="3"/>
  <c r="K7" i="3" s="1"/>
  <c r="AF69" i="2"/>
  <c r="E69" i="3" s="1"/>
  <c r="C69" i="3"/>
  <c r="J69" i="3" s="1"/>
  <c r="D61" i="3"/>
  <c r="K61" i="3" s="1"/>
  <c r="AF61" i="2"/>
  <c r="E61" i="3" s="1"/>
  <c r="L23" i="3"/>
  <c r="AD47" i="2"/>
  <c r="AF30" i="2"/>
  <c r="C30" i="3"/>
  <c r="AE28" i="2"/>
  <c r="D4" i="3"/>
  <c r="AF4" i="2"/>
  <c r="AF43" i="2"/>
  <c r="E43" i="3" s="1"/>
  <c r="C43" i="3"/>
  <c r="J43" i="3" s="1"/>
  <c r="L74" i="3"/>
  <c r="W74" i="3"/>
  <c r="AE70" i="2"/>
  <c r="AF60" i="2"/>
  <c r="D60" i="3"/>
  <c r="AF66" i="2"/>
  <c r="E66" i="3" s="1"/>
  <c r="D66" i="3"/>
  <c r="K66" i="3" s="1"/>
  <c r="AF27" i="2"/>
  <c r="E27" i="3" s="1"/>
  <c r="D27" i="3"/>
  <c r="K27" i="3" s="1"/>
  <c r="AF22" i="2"/>
  <c r="E22" i="3" s="1"/>
  <c r="D22" i="3"/>
  <c r="K22" i="3" s="1"/>
  <c r="AF24" i="2"/>
  <c r="E24" i="3" s="1"/>
  <c r="K24" i="3"/>
  <c r="AF68" i="2"/>
  <c r="E68" i="3" s="1"/>
  <c r="C68" i="3"/>
  <c r="J68" i="3" s="1"/>
  <c r="L37" i="3"/>
  <c r="V37" i="3"/>
  <c r="AF6" i="2"/>
  <c r="E6" i="3" s="1"/>
  <c r="D6" i="3"/>
  <c r="K6" i="3" s="1"/>
  <c r="AF17" i="2"/>
  <c r="E17" i="3" s="1"/>
  <c r="D17" i="3"/>
  <c r="K17" i="3" s="1"/>
  <c r="AF21" i="2"/>
  <c r="E21" i="3" s="1"/>
  <c r="D21" i="3"/>
  <c r="K21" i="3" s="1"/>
  <c r="C77" i="3"/>
  <c r="J77" i="3" s="1"/>
  <c r="AF77" i="2"/>
  <c r="E77" i="3" s="1"/>
  <c r="L26" i="3"/>
  <c r="AF8" i="2"/>
  <c r="E8" i="3" s="1"/>
  <c r="D8" i="3"/>
  <c r="K8" i="3" s="1"/>
  <c r="L41" i="3"/>
  <c r="V41" i="3"/>
  <c r="D13" i="3"/>
  <c r="K13" i="3" s="1"/>
  <c r="AF13" i="2"/>
  <c r="E13" i="3" s="1"/>
  <c r="L31" i="3"/>
  <c r="V31" i="3"/>
  <c r="L19" i="3"/>
  <c r="L20" i="3"/>
  <c r="L14" i="3"/>
  <c r="AF11" i="2"/>
  <c r="E11" i="3" s="1"/>
  <c r="D11" i="3"/>
  <c r="K11" i="3" s="1"/>
  <c r="AF54" i="2"/>
  <c r="E54" i="3" s="1"/>
  <c r="C54" i="3"/>
  <c r="J54" i="3" s="1"/>
  <c r="AF65" i="2"/>
  <c r="E65" i="3" s="1"/>
  <c r="D65" i="3"/>
  <c r="K65" i="3" s="1"/>
  <c r="L42" i="3"/>
  <c r="V42" i="3"/>
  <c r="C53" i="3"/>
  <c r="J53" i="3" s="1"/>
  <c r="AF53" i="2"/>
  <c r="E53" i="3" s="1"/>
  <c r="AF45" i="2"/>
  <c r="E45" i="3" s="1"/>
  <c r="C45" i="3"/>
  <c r="J45" i="3" s="1"/>
  <c r="AD57" i="2"/>
  <c r="AF48" i="2"/>
  <c r="C48" i="3"/>
  <c r="AF64" i="2"/>
  <c r="E64" i="3" s="1"/>
  <c r="D64" i="3"/>
  <c r="K64" i="3" s="1"/>
  <c r="L50" i="3"/>
  <c r="V50" i="3"/>
  <c r="L15" i="3"/>
  <c r="L44" i="3"/>
  <c r="V44" i="3"/>
  <c r="L25" i="3"/>
  <c r="AF16" i="2"/>
  <c r="E16" i="3" s="1"/>
  <c r="D16" i="3"/>
  <c r="K16" i="3" s="1"/>
  <c r="W62" i="3" l="1"/>
  <c r="X62" i="3" s="1"/>
  <c r="L34" i="3"/>
  <c r="L52" i="3"/>
  <c r="V33" i="3"/>
  <c r="V56" i="3"/>
  <c r="X56" i="3" s="1"/>
  <c r="L63" i="3"/>
  <c r="V39" i="3"/>
  <c r="X39" i="3" s="1"/>
  <c r="V40" i="3"/>
  <c r="X40" i="3" s="1"/>
  <c r="L38" i="3"/>
  <c r="C28" i="3"/>
  <c r="J4" i="3"/>
  <c r="X44" i="3"/>
  <c r="L53" i="3"/>
  <c r="V53" i="3"/>
  <c r="X38" i="3"/>
  <c r="X74" i="3"/>
  <c r="AF28" i="2"/>
  <c r="E4" i="3"/>
  <c r="E28" i="3" s="1"/>
  <c r="C47" i="3"/>
  <c r="J30" i="3"/>
  <c r="L55" i="3"/>
  <c r="V55" i="3"/>
  <c r="X52" i="3"/>
  <c r="L32" i="3"/>
  <c r="V32" i="3"/>
  <c r="L45" i="3"/>
  <c r="V45" i="3"/>
  <c r="X33" i="3"/>
  <c r="X31" i="3"/>
  <c r="X41" i="3"/>
  <c r="L77" i="3"/>
  <c r="V77" i="3"/>
  <c r="X77" i="3" s="1"/>
  <c r="L17" i="3"/>
  <c r="X37" i="3"/>
  <c r="L24" i="3"/>
  <c r="L27" i="3"/>
  <c r="D70" i="3"/>
  <c r="K60" i="3"/>
  <c r="D28" i="3"/>
  <c r="K4" i="3"/>
  <c r="AF47" i="2"/>
  <c r="E30" i="3"/>
  <c r="E47" i="3" s="1"/>
  <c r="L7" i="3"/>
  <c r="X12" i="3"/>
  <c r="L9" i="3"/>
  <c r="L76" i="3"/>
  <c r="V76" i="3"/>
  <c r="X76" i="3" s="1"/>
  <c r="L18" i="3"/>
  <c r="L73" i="3"/>
  <c r="W73" i="3"/>
  <c r="L16" i="3"/>
  <c r="L65" i="3"/>
  <c r="W65" i="3"/>
  <c r="X20" i="3"/>
  <c r="L13" i="3"/>
  <c r="AF79" i="2"/>
  <c r="E72" i="3"/>
  <c r="E79" i="3" s="1"/>
  <c r="L36" i="3"/>
  <c r="V36" i="3"/>
  <c r="X25" i="3"/>
  <c r="X15" i="3"/>
  <c r="X50" i="3"/>
  <c r="C57" i="3"/>
  <c r="E57" i="3" s="1"/>
  <c r="J48" i="3"/>
  <c r="X42" i="3"/>
  <c r="L54" i="3"/>
  <c r="V54" i="3"/>
  <c r="X14" i="3"/>
  <c r="X19" i="3"/>
  <c r="X26" i="3"/>
  <c r="L21" i="3"/>
  <c r="AF70" i="2"/>
  <c r="E60" i="3"/>
  <c r="E70" i="3" s="1"/>
  <c r="L43" i="3"/>
  <c r="V43" i="3"/>
  <c r="AE81" i="2"/>
  <c r="AE90" i="2" s="1"/>
  <c r="AD58" i="2"/>
  <c r="AD81" i="2" s="1"/>
  <c r="AD90" i="2" s="1"/>
  <c r="L61" i="3"/>
  <c r="W61" i="3"/>
  <c r="C70" i="3"/>
  <c r="J67" i="3"/>
  <c r="X63" i="3"/>
  <c r="X5" i="3"/>
  <c r="C79" i="3"/>
  <c r="J75" i="3"/>
  <c r="E48" i="3"/>
  <c r="AF57" i="2"/>
  <c r="L8" i="3"/>
  <c r="L6" i="3"/>
  <c r="L68" i="3"/>
  <c r="V68" i="3"/>
  <c r="X68" i="3" s="1"/>
  <c r="L22" i="3"/>
  <c r="L66" i="3"/>
  <c r="W66" i="3"/>
  <c r="X23" i="3"/>
  <c r="L69" i="3"/>
  <c r="V69" i="3"/>
  <c r="X69" i="3" s="1"/>
  <c r="L35" i="3"/>
  <c r="V35" i="3"/>
  <c r="D79" i="3"/>
  <c r="K72" i="3"/>
  <c r="L49" i="3"/>
  <c r="V49" i="3"/>
  <c r="L10" i="3"/>
  <c r="L78" i="3"/>
  <c r="V78" i="3"/>
  <c r="X78" i="3" s="1"/>
  <c r="L51" i="3"/>
  <c r="V51" i="3"/>
  <c r="X34" i="3"/>
  <c r="L64" i="3"/>
  <c r="W64" i="3"/>
  <c r="L11" i="3"/>
  <c r="V4" i="3" l="1"/>
  <c r="V28" i="3" s="1"/>
  <c r="J28" i="3"/>
  <c r="E58" i="3"/>
  <c r="E81" i="3" s="1"/>
  <c r="E90" i="3" s="1"/>
  <c r="X10" i="3"/>
  <c r="L75" i="3"/>
  <c r="J79" i="3"/>
  <c r="V75" i="3"/>
  <c r="X21" i="3"/>
  <c r="X73" i="3"/>
  <c r="X49" i="3"/>
  <c r="X22" i="3"/>
  <c r="X6" i="3"/>
  <c r="J70" i="3"/>
  <c r="L67" i="3"/>
  <c r="V67" i="3"/>
  <c r="X54" i="3"/>
  <c r="J57" i="3"/>
  <c r="L48" i="3"/>
  <c r="L57" i="3" s="1"/>
  <c r="V48" i="3"/>
  <c r="X36" i="3"/>
  <c r="X16" i="3"/>
  <c r="X18" i="3"/>
  <c r="X9" i="3"/>
  <c r="X7" i="3"/>
  <c r="L4" i="3"/>
  <c r="L28" i="3" s="1"/>
  <c r="K28" i="3"/>
  <c r="X27" i="3"/>
  <c r="X45" i="3"/>
  <c r="L30" i="3"/>
  <c r="L47" i="3" s="1"/>
  <c r="J47" i="3"/>
  <c r="V30" i="3"/>
  <c r="X53" i="3"/>
  <c r="X43" i="3"/>
  <c r="X11" i="3"/>
  <c r="X35" i="3"/>
  <c r="D81" i="3"/>
  <c r="D90" i="3" s="1"/>
  <c r="C58" i="3"/>
  <c r="C81" i="3" s="1"/>
  <c r="C90" i="3" s="1"/>
  <c r="X64" i="3"/>
  <c r="X51" i="3"/>
  <c r="W72" i="3"/>
  <c r="L72" i="3"/>
  <c r="L79" i="3" s="1"/>
  <c r="X66" i="3"/>
  <c r="X8" i="3"/>
  <c r="X61" i="3"/>
  <c r="X13" i="3"/>
  <c r="X65" i="3"/>
  <c r="K70" i="3"/>
  <c r="L60" i="3"/>
  <c r="W60" i="3"/>
  <c r="X17" i="3"/>
  <c r="X32" i="3"/>
  <c r="X55" i="3"/>
  <c r="AF58" i="2"/>
  <c r="AF81" i="2" s="1"/>
  <c r="AF98" i="2" s="1"/>
  <c r="X24" i="3"/>
  <c r="L70" i="3" l="1"/>
  <c r="J58" i="3"/>
  <c r="J81" i="3" s="1"/>
  <c r="J90" i="3" s="1"/>
  <c r="W79" i="3"/>
  <c r="X72" i="3"/>
  <c r="AF90" i="2"/>
  <c r="X30" i="3"/>
  <c r="V47" i="3"/>
  <c r="V57" i="3"/>
  <c r="X48" i="3"/>
  <c r="W28" i="3"/>
  <c r="X4" i="3"/>
  <c r="V70" i="3"/>
  <c r="X67" i="3"/>
  <c r="V79" i="3"/>
  <c r="X75" i="3"/>
  <c r="W70" i="3"/>
  <c r="X60" i="3"/>
  <c r="L58" i="3"/>
  <c r="K81" i="3"/>
  <c r="K90" i="3" s="1"/>
  <c r="L81" i="3" l="1"/>
  <c r="L90" i="3" s="1"/>
  <c r="W81" i="3"/>
  <c r="W90" i="3" s="1"/>
  <c r="X70" i="3"/>
  <c r="X79" i="3"/>
  <c r="X57" i="3"/>
  <c r="X28" i="3"/>
  <c r="X47" i="3"/>
  <c r="V58" i="3"/>
  <c r="V81" i="3" s="1"/>
  <c r="V90" i="3" s="1"/>
  <c r="X58" i="3" l="1"/>
  <c r="X81" i="3" s="1"/>
  <c r="X90" i="3" l="1"/>
  <c r="Y46" i="3"/>
  <c r="Y25" i="3"/>
  <c r="Y77" i="3"/>
  <c r="Y26" i="3"/>
  <c r="Y37" i="3"/>
  <c r="Y44" i="3"/>
  <c r="Y42" i="3"/>
  <c r="Y38" i="3"/>
  <c r="Y69" i="3"/>
  <c r="Y23" i="3"/>
  <c r="Y40" i="3"/>
  <c r="Y31" i="3"/>
  <c r="Y12" i="3"/>
  <c r="Y68" i="3"/>
  <c r="Y56" i="3"/>
  <c r="Y39" i="3"/>
  <c r="Y34" i="3"/>
  <c r="Y62" i="3"/>
  <c r="Y20" i="3"/>
  <c r="Y76" i="3"/>
  <c r="Y19" i="3"/>
  <c r="Y33" i="3"/>
  <c r="Y74" i="3"/>
  <c r="Y50" i="3"/>
  <c r="Y63" i="3"/>
  <c r="Y78" i="3"/>
  <c r="Y15" i="3"/>
  <c r="Y52" i="3"/>
  <c r="Y5" i="3"/>
  <c r="Y14" i="3"/>
  <c r="Y41" i="3"/>
  <c r="Y32" i="3"/>
  <c r="Y53" i="3"/>
  <c r="Y21" i="3"/>
  <c r="Y66" i="3"/>
  <c r="Y8" i="3"/>
  <c r="Y65" i="3"/>
  <c r="Y10" i="3"/>
  <c r="Y16" i="3"/>
  <c r="Y22" i="3"/>
  <c r="Y6" i="3"/>
  <c r="Y61" i="3"/>
  <c r="Y27" i="3"/>
  <c r="Y17" i="3"/>
  <c r="Y13" i="3"/>
  <c r="Y54" i="3"/>
  <c r="Y45" i="3"/>
  <c r="Y7" i="3"/>
  <c r="Y49" i="3"/>
  <c r="Y64" i="3"/>
  <c r="Y18" i="3"/>
  <c r="Y73" i="3"/>
  <c r="Y11" i="3"/>
  <c r="Y36" i="3"/>
  <c r="Y35" i="3"/>
  <c r="Y51" i="3"/>
  <c r="Y43" i="3"/>
  <c r="Y24" i="3"/>
  <c r="Y9" i="3"/>
  <c r="Y55" i="3"/>
  <c r="Y30" i="3"/>
  <c r="Y48" i="3"/>
  <c r="Y60" i="3"/>
  <c r="Y4" i="3"/>
  <c r="Y75" i="3"/>
  <c r="Y67" i="3"/>
  <c r="Y72" i="3"/>
  <c r="Y47" i="3"/>
  <c r="AA30" i="3" l="1"/>
  <c r="AB30" i="3"/>
  <c r="Y79" i="3"/>
  <c r="AA72" i="3"/>
  <c r="AB72" i="3"/>
  <c r="Y70" i="3"/>
  <c r="AB60" i="3"/>
  <c r="AA60" i="3"/>
  <c r="AB9" i="3"/>
  <c r="AA9" i="3"/>
  <c r="AB35" i="3"/>
  <c r="AA35" i="3"/>
  <c r="AA18" i="3"/>
  <c r="AB18" i="3"/>
  <c r="AB45" i="3"/>
  <c r="AA45" i="3"/>
  <c r="AA27" i="3"/>
  <c r="AB27" i="3"/>
  <c r="AA16" i="3"/>
  <c r="AB16" i="3"/>
  <c r="AA66" i="3"/>
  <c r="AB66" i="3"/>
  <c r="AA41" i="3"/>
  <c r="AB41" i="3"/>
  <c r="AB15" i="3"/>
  <c r="AA15" i="3"/>
  <c r="AA74" i="3"/>
  <c r="AB74" i="3"/>
  <c r="AB20" i="3"/>
  <c r="AA20" i="3"/>
  <c r="AB56" i="3"/>
  <c r="AA56" i="3"/>
  <c r="AA40" i="3"/>
  <c r="AB40" i="3"/>
  <c r="AB42" i="3"/>
  <c r="AA42" i="3"/>
  <c r="AA77" i="3"/>
  <c r="AB77" i="3"/>
  <c r="AA67" i="3"/>
  <c r="AB67" i="3"/>
  <c r="AB48" i="3"/>
  <c r="Y57" i="3"/>
  <c r="AA48" i="3"/>
  <c r="AB24" i="3"/>
  <c r="AA24" i="3"/>
  <c r="AA36" i="3"/>
  <c r="AB36" i="3"/>
  <c r="AB64" i="3"/>
  <c r="AA64" i="3"/>
  <c r="AB54" i="3"/>
  <c r="AA54" i="3"/>
  <c r="AB61" i="3"/>
  <c r="AA61" i="3"/>
  <c r="AB10" i="3"/>
  <c r="AA10" i="3"/>
  <c r="AB21" i="3"/>
  <c r="AA21" i="3"/>
  <c r="AB14" i="3"/>
  <c r="AA14" i="3"/>
  <c r="AA78" i="3"/>
  <c r="AB78" i="3"/>
  <c r="AA33" i="3"/>
  <c r="AB33" i="3"/>
  <c r="AA62" i="3"/>
  <c r="AB62" i="3"/>
  <c r="AB68" i="3"/>
  <c r="AA68" i="3"/>
  <c r="AA23" i="3"/>
  <c r="AB23" i="3"/>
  <c r="AB44" i="3"/>
  <c r="AA44" i="3"/>
  <c r="AB25" i="3"/>
  <c r="AA25" i="3"/>
  <c r="AB43" i="3"/>
  <c r="AA43" i="3"/>
  <c r="AB11" i="3"/>
  <c r="AA11" i="3"/>
  <c r="AA49" i="3"/>
  <c r="AB49" i="3"/>
  <c r="AA13" i="3"/>
  <c r="AB13" i="3"/>
  <c r="AA6" i="3"/>
  <c r="AB6" i="3"/>
  <c r="AB65" i="3"/>
  <c r="AA65" i="3"/>
  <c r="AA53" i="3"/>
  <c r="AB53" i="3"/>
  <c r="AB5" i="3"/>
  <c r="AA5" i="3"/>
  <c r="AA63" i="3"/>
  <c r="AB63" i="3"/>
  <c r="AB19" i="3"/>
  <c r="AA19" i="3"/>
  <c r="AB34" i="3"/>
  <c r="AA34" i="3"/>
  <c r="AB12" i="3"/>
  <c r="AA12" i="3"/>
  <c r="AB69" i="3"/>
  <c r="AA69" i="3"/>
  <c r="AA37" i="3"/>
  <c r="AB37" i="3"/>
  <c r="AB46" i="3"/>
  <c r="AA46" i="3"/>
  <c r="AA75" i="3"/>
  <c r="AB75" i="3"/>
  <c r="Y58" i="3"/>
  <c r="AA4" i="3"/>
  <c r="Y28" i="3"/>
  <c r="AB4" i="3"/>
  <c r="AB55" i="3"/>
  <c r="AA55" i="3"/>
  <c r="AA51" i="3"/>
  <c r="AB51" i="3"/>
  <c r="AB73" i="3"/>
  <c r="AA73" i="3"/>
  <c r="AA7" i="3"/>
  <c r="AB7" i="3"/>
  <c r="AA17" i="3"/>
  <c r="AB17" i="3"/>
  <c r="AA22" i="3"/>
  <c r="AB22" i="3"/>
  <c r="AA8" i="3"/>
  <c r="AB8" i="3"/>
  <c r="AB32" i="3"/>
  <c r="AA32" i="3"/>
  <c r="AB52" i="3"/>
  <c r="AA52" i="3"/>
  <c r="AB50" i="3"/>
  <c r="AA50" i="3"/>
  <c r="AA76" i="3"/>
  <c r="AB76" i="3"/>
  <c r="AA39" i="3"/>
  <c r="AB39" i="3"/>
  <c r="AA31" i="3"/>
  <c r="AB31" i="3"/>
  <c r="AA38" i="3"/>
  <c r="AB38" i="3"/>
  <c r="AB26" i="3"/>
  <c r="AA26" i="3"/>
  <c r="AD16" i="3" l="1"/>
  <c r="C16" i="4" s="1"/>
  <c r="J16" i="4" s="1"/>
  <c r="V16" i="4" s="1"/>
  <c r="AD8" i="3"/>
  <c r="C8" i="4" s="1"/>
  <c r="J8" i="4" s="1"/>
  <c r="V8" i="4" s="1"/>
  <c r="AD17" i="3"/>
  <c r="C17" i="4" s="1"/>
  <c r="J17" i="4" s="1"/>
  <c r="V17" i="4" s="1"/>
  <c r="AD6" i="3"/>
  <c r="C6" i="4" s="1"/>
  <c r="J6" i="4" s="1"/>
  <c r="V6" i="4" s="1"/>
  <c r="AD20" i="3"/>
  <c r="C20" i="4" s="1"/>
  <c r="J20" i="4" s="1"/>
  <c r="V20" i="4" s="1"/>
  <c r="AD15" i="3"/>
  <c r="C15" i="4" s="1"/>
  <c r="J15" i="4" s="1"/>
  <c r="V15" i="4" s="1"/>
  <c r="AD9" i="3"/>
  <c r="C9" i="4" s="1"/>
  <c r="J9" i="4" s="1"/>
  <c r="V9" i="4" s="1"/>
  <c r="AD12" i="3"/>
  <c r="C12" i="4" s="1"/>
  <c r="J12" i="4" s="1"/>
  <c r="V12" i="4" s="1"/>
  <c r="AD19" i="3"/>
  <c r="C19" i="4" s="1"/>
  <c r="J19" i="4" s="1"/>
  <c r="V19" i="4" s="1"/>
  <c r="AD5" i="3"/>
  <c r="C5" i="4" s="1"/>
  <c r="J5" i="4" s="1"/>
  <c r="V5" i="4" s="1"/>
  <c r="AD11" i="3"/>
  <c r="C11" i="4" s="1"/>
  <c r="J11" i="4" s="1"/>
  <c r="V11" i="4" s="1"/>
  <c r="AD25" i="3"/>
  <c r="C25" i="4" s="1"/>
  <c r="J25" i="4" s="1"/>
  <c r="V25" i="4" s="1"/>
  <c r="AD21" i="3"/>
  <c r="C21" i="4" s="1"/>
  <c r="J21" i="4" s="1"/>
  <c r="V21" i="4" s="1"/>
  <c r="AD24" i="3"/>
  <c r="C24" i="4" s="1"/>
  <c r="J24" i="4" s="1"/>
  <c r="V24" i="4" s="1"/>
  <c r="AD38" i="3"/>
  <c r="C38" i="4" s="1"/>
  <c r="J38" i="4" s="1"/>
  <c r="AD39" i="3"/>
  <c r="C39" i="4" s="1"/>
  <c r="J39" i="4" s="1"/>
  <c r="AD22" i="3"/>
  <c r="C22" i="4" s="1"/>
  <c r="J22" i="4" s="1"/>
  <c r="V22" i="4" s="1"/>
  <c r="AD7" i="3"/>
  <c r="C7" i="4" s="1"/>
  <c r="J7" i="4" s="1"/>
  <c r="V7" i="4" s="1"/>
  <c r="AD51" i="3"/>
  <c r="AF51" i="3" s="1"/>
  <c r="E51" i="4" s="1"/>
  <c r="AE75" i="3"/>
  <c r="AF75" i="3" s="1"/>
  <c r="E75" i="4" s="1"/>
  <c r="AD37" i="3"/>
  <c r="C37" i="4" s="1"/>
  <c r="J37" i="4" s="1"/>
  <c r="AD13" i="3"/>
  <c r="C13" i="4" s="1"/>
  <c r="J13" i="4" s="1"/>
  <c r="V13" i="4" s="1"/>
  <c r="AD23" i="3"/>
  <c r="C23" i="4" s="1"/>
  <c r="J23" i="4" s="1"/>
  <c r="V23" i="4" s="1"/>
  <c r="AE62" i="3"/>
  <c r="AF62" i="3" s="1"/>
  <c r="E62" i="4" s="1"/>
  <c r="AE78" i="3"/>
  <c r="D78" i="4" s="1"/>
  <c r="K78" i="4" s="1"/>
  <c r="AD26" i="3"/>
  <c r="C26" i="4" s="1"/>
  <c r="J26" i="4" s="1"/>
  <c r="V26" i="4" s="1"/>
  <c r="AD4" i="3"/>
  <c r="AD14" i="3"/>
  <c r="C14" i="4" s="1"/>
  <c r="J14" i="4" s="1"/>
  <c r="V14" i="4" s="1"/>
  <c r="AD10" i="3"/>
  <c r="C10" i="4" s="1"/>
  <c r="J10" i="4" s="1"/>
  <c r="V10" i="4" s="1"/>
  <c r="AD27" i="3"/>
  <c r="C27" i="4" s="1"/>
  <c r="J27" i="4" s="1"/>
  <c r="V27" i="4" s="1"/>
  <c r="AD18" i="3"/>
  <c r="C18" i="4" s="1"/>
  <c r="J18" i="4" s="1"/>
  <c r="V18" i="4" s="1"/>
  <c r="AD41" i="3"/>
  <c r="AF41" i="3" s="1"/>
  <c r="E41" i="4" s="1"/>
  <c r="D16" i="4"/>
  <c r="K16" i="4" s="1"/>
  <c r="AD31" i="3"/>
  <c r="AF31" i="3" s="1"/>
  <c r="E31" i="4" s="1"/>
  <c r="D8" i="4"/>
  <c r="K8" i="4" s="1"/>
  <c r="AE63" i="3"/>
  <c r="AF63" i="3" s="1"/>
  <c r="E63" i="4" s="1"/>
  <c r="AD33" i="3"/>
  <c r="AF33" i="3" s="1"/>
  <c r="E33" i="4" s="1"/>
  <c r="AD36" i="3"/>
  <c r="AF36" i="3" s="1"/>
  <c r="E36" i="4" s="1"/>
  <c r="AE76" i="3"/>
  <c r="D76" i="4" s="1"/>
  <c r="K76" i="4" s="1"/>
  <c r="AD53" i="3"/>
  <c r="C53" i="4" s="1"/>
  <c r="J53" i="4" s="1"/>
  <c r="AD49" i="3"/>
  <c r="C49" i="4" s="1"/>
  <c r="J49" i="4" s="1"/>
  <c r="AD42" i="3"/>
  <c r="C42" i="4" s="1"/>
  <c r="J42" i="4" s="1"/>
  <c r="AD56" i="3"/>
  <c r="AF56" i="3" s="1"/>
  <c r="E56" i="4" s="1"/>
  <c r="AD35" i="3"/>
  <c r="C35" i="4" s="1"/>
  <c r="J35" i="4" s="1"/>
  <c r="D22" i="4"/>
  <c r="K22" i="4" s="1"/>
  <c r="D7" i="4"/>
  <c r="K7" i="4" s="1"/>
  <c r="Y81" i="3"/>
  <c r="D13" i="4"/>
  <c r="K13" i="4" s="1"/>
  <c r="D23" i="4"/>
  <c r="K23" i="4" s="1"/>
  <c r="AD45" i="3"/>
  <c r="AA70" i="3"/>
  <c r="AE60" i="3"/>
  <c r="AA79" i="3"/>
  <c r="AE72" i="3"/>
  <c r="AD52" i="3"/>
  <c r="AE73" i="3"/>
  <c r="AD55" i="3"/>
  <c r="AA28" i="3"/>
  <c r="AD46" i="3"/>
  <c r="AE69" i="3"/>
  <c r="AD34" i="3"/>
  <c r="AD43" i="3"/>
  <c r="AD44" i="3"/>
  <c r="AE68" i="3"/>
  <c r="AD54" i="3"/>
  <c r="AA57" i="3"/>
  <c r="AD48" i="3"/>
  <c r="AE67" i="3"/>
  <c r="AE74" i="3"/>
  <c r="AB70" i="3"/>
  <c r="D20" i="4"/>
  <c r="K20" i="4" s="1"/>
  <c r="D15" i="4"/>
  <c r="K15" i="4" s="1"/>
  <c r="D9" i="4"/>
  <c r="K9" i="4" s="1"/>
  <c r="AB47" i="3"/>
  <c r="D6" i="4"/>
  <c r="K6" i="4" s="1"/>
  <c r="AD50" i="3"/>
  <c r="AD32" i="3"/>
  <c r="AB28" i="3"/>
  <c r="AE65" i="3"/>
  <c r="AE61" i="3"/>
  <c r="AE64" i="3"/>
  <c r="AB57" i="3"/>
  <c r="AE77" i="3"/>
  <c r="AD40" i="3"/>
  <c r="AE66" i="3"/>
  <c r="AB79" i="3"/>
  <c r="AA47" i="3"/>
  <c r="AD30" i="3"/>
  <c r="X18" i="4" l="1"/>
  <c r="X23" i="4"/>
  <c r="X11" i="4"/>
  <c r="X17" i="4"/>
  <c r="X27" i="4"/>
  <c r="X26" i="4"/>
  <c r="X7" i="4"/>
  <c r="X5" i="4"/>
  <c r="X8" i="4"/>
  <c r="X14" i="4"/>
  <c r="X25" i="4"/>
  <c r="X12" i="4"/>
  <c r="X6" i="4"/>
  <c r="X9" i="4"/>
  <c r="X13" i="4"/>
  <c r="X24" i="4"/>
  <c r="X15" i="4"/>
  <c r="X10" i="4"/>
  <c r="X22" i="4"/>
  <c r="X21" i="4"/>
  <c r="X19" i="4"/>
  <c r="X20" i="4"/>
  <c r="X16" i="4"/>
  <c r="AF37" i="3"/>
  <c r="E37" i="4" s="1"/>
  <c r="D62" i="4"/>
  <c r="K62" i="4" s="1"/>
  <c r="W62" i="4" s="1"/>
  <c r="AF8" i="3"/>
  <c r="E8" i="4" s="1"/>
  <c r="AF17" i="3"/>
  <c r="E17" i="4" s="1"/>
  <c r="AF9" i="3"/>
  <c r="E9" i="4" s="1"/>
  <c r="AF76" i="3"/>
  <c r="E76" i="4" s="1"/>
  <c r="AF23" i="3"/>
  <c r="E23" i="4" s="1"/>
  <c r="AF38" i="3"/>
  <c r="E38" i="4" s="1"/>
  <c r="C41" i="4"/>
  <c r="J41" i="4" s="1"/>
  <c r="L41" i="4" s="1"/>
  <c r="D75" i="4"/>
  <c r="K75" i="4" s="1"/>
  <c r="W75" i="4" s="1"/>
  <c r="AF42" i="3"/>
  <c r="E42" i="4" s="1"/>
  <c r="C51" i="4"/>
  <c r="J51" i="4" s="1"/>
  <c r="V51" i="4" s="1"/>
  <c r="AF20" i="3"/>
  <c r="E20" i="4" s="1"/>
  <c r="AF22" i="3"/>
  <c r="E22" i="4" s="1"/>
  <c r="D63" i="4"/>
  <c r="K63" i="4" s="1"/>
  <c r="L63" i="4" s="1"/>
  <c r="AF78" i="3"/>
  <c r="E78" i="4" s="1"/>
  <c r="AF39" i="3"/>
  <c r="E39" i="4" s="1"/>
  <c r="AF6" i="3"/>
  <c r="E6" i="4" s="1"/>
  <c r="AF13" i="3"/>
  <c r="E13" i="4" s="1"/>
  <c r="AF7" i="3"/>
  <c r="E7" i="4" s="1"/>
  <c r="AF15" i="3"/>
  <c r="E15" i="4" s="1"/>
  <c r="AF16" i="3"/>
  <c r="E16" i="4" s="1"/>
  <c r="C4" i="4"/>
  <c r="AD28" i="3"/>
  <c r="C56" i="4"/>
  <c r="J56" i="4" s="1"/>
  <c r="L56" i="4" s="1"/>
  <c r="D17" i="4"/>
  <c r="K17" i="4" s="1"/>
  <c r="AF53" i="3"/>
  <c r="E53" i="4" s="1"/>
  <c r="AF35" i="3"/>
  <c r="E35" i="4" s="1"/>
  <c r="C33" i="4"/>
  <c r="J33" i="4" s="1"/>
  <c r="L33" i="4" s="1"/>
  <c r="C31" i="4"/>
  <c r="J31" i="4" s="1"/>
  <c r="L31" i="4" s="1"/>
  <c r="C36" i="4"/>
  <c r="J36" i="4" s="1"/>
  <c r="L36" i="4" s="1"/>
  <c r="AF49" i="3"/>
  <c r="E49" i="4" s="1"/>
  <c r="AF61" i="3"/>
  <c r="E61" i="4" s="1"/>
  <c r="D61" i="4"/>
  <c r="K61" i="4" s="1"/>
  <c r="L6" i="4"/>
  <c r="L53" i="4"/>
  <c r="V53" i="4"/>
  <c r="AF43" i="3"/>
  <c r="E43" i="4" s="1"/>
  <c r="C43" i="4"/>
  <c r="J43" i="4" s="1"/>
  <c r="L78" i="4"/>
  <c r="W78" i="4"/>
  <c r="L13" i="4"/>
  <c r="AA58" i="3"/>
  <c r="AA81" i="3" s="1"/>
  <c r="AA90" i="3" s="1"/>
  <c r="D27" i="4"/>
  <c r="K27" i="4" s="1"/>
  <c r="AF27" i="3"/>
  <c r="E27" i="4" s="1"/>
  <c r="AF40" i="3"/>
  <c r="E40" i="4" s="1"/>
  <c r="C40" i="4"/>
  <c r="J40" i="4" s="1"/>
  <c r="AF24" i="3"/>
  <c r="E24" i="4" s="1"/>
  <c r="D24" i="4"/>
  <c r="K24" i="4" s="1"/>
  <c r="AF11" i="3"/>
  <c r="E11" i="4" s="1"/>
  <c r="D11" i="4"/>
  <c r="K11" i="4" s="1"/>
  <c r="AF19" i="3"/>
  <c r="E19" i="4" s="1"/>
  <c r="D19" i="4"/>
  <c r="K19" i="4" s="1"/>
  <c r="L76" i="4"/>
  <c r="W76" i="4"/>
  <c r="L9" i="4"/>
  <c r="AF67" i="3"/>
  <c r="E67" i="4" s="1"/>
  <c r="D67" i="4"/>
  <c r="K67" i="4" s="1"/>
  <c r="AF54" i="3"/>
  <c r="E54" i="4" s="1"/>
  <c r="C54" i="4"/>
  <c r="J54" i="4" s="1"/>
  <c r="AF68" i="3"/>
  <c r="E68" i="4" s="1"/>
  <c r="D68" i="4"/>
  <c r="K68" i="4" s="1"/>
  <c r="AF69" i="3"/>
  <c r="E69" i="4" s="1"/>
  <c r="D69" i="4"/>
  <c r="K69" i="4" s="1"/>
  <c r="AF55" i="3"/>
  <c r="E55" i="4" s="1"/>
  <c r="C55" i="4"/>
  <c r="J55" i="4" s="1"/>
  <c r="C52" i="4"/>
  <c r="J52" i="4" s="1"/>
  <c r="AF52" i="3"/>
  <c r="E52" i="4" s="1"/>
  <c r="L8" i="4"/>
  <c r="V35" i="4"/>
  <c r="L35" i="4"/>
  <c r="L37" i="4"/>
  <c r="V37" i="4"/>
  <c r="AF30" i="3"/>
  <c r="AD47" i="3"/>
  <c r="C30" i="4"/>
  <c r="D14" i="4"/>
  <c r="K14" i="4" s="1"/>
  <c r="AF14" i="3"/>
  <c r="E14" i="4" s="1"/>
  <c r="AE28" i="3"/>
  <c r="AF4" i="3"/>
  <c r="D4" i="4"/>
  <c r="L23" i="4"/>
  <c r="D66" i="4"/>
  <c r="K66" i="4" s="1"/>
  <c r="AF66" i="3"/>
  <c r="E66" i="4" s="1"/>
  <c r="AF77" i="3"/>
  <c r="E77" i="4" s="1"/>
  <c r="D77" i="4"/>
  <c r="K77" i="4" s="1"/>
  <c r="D64" i="4"/>
  <c r="K64" i="4" s="1"/>
  <c r="AF64" i="3"/>
  <c r="E64" i="4" s="1"/>
  <c r="AF12" i="3"/>
  <c r="E12" i="4" s="1"/>
  <c r="D12" i="4"/>
  <c r="K12" i="4" s="1"/>
  <c r="C32" i="4"/>
  <c r="J32" i="4" s="1"/>
  <c r="AF32" i="3"/>
  <c r="E32" i="4" s="1"/>
  <c r="L15" i="4"/>
  <c r="L49" i="4"/>
  <c r="V49" i="4"/>
  <c r="L16" i="4"/>
  <c r="AF74" i="3"/>
  <c r="E74" i="4" s="1"/>
  <c r="D74" i="4"/>
  <c r="K74" i="4" s="1"/>
  <c r="AF48" i="3"/>
  <c r="AD57" i="3"/>
  <c r="C48" i="4"/>
  <c r="AF10" i="3"/>
  <c r="E10" i="4" s="1"/>
  <c r="D10" i="4"/>
  <c r="K10" i="4" s="1"/>
  <c r="AF44" i="3"/>
  <c r="E44" i="4" s="1"/>
  <c r="C44" i="4"/>
  <c r="J44" i="4" s="1"/>
  <c r="AF46" i="3"/>
  <c r="E46" i="4" s="1"/>
  <c r="C46" i="4"/>
  <c r="J46" i="4" s="1"/>
  <c r="L46" i="4" s="1"/>
  <c r="D73" i="4"/>
  <c r="K73" i="4" s="1"/>
  <c r="AF73" i="3"/>
  <c r="E73" i="4" s="1"/>
  <c r="AF60" i="3"/>
  <c r="AE70" i="3"/>
  <c r="D60" i="4"/>
  <c r="AF45" i="3"/>
  <c r="E45" i="4" s="1"/>
  <c r="C45" i="4"/>
  <c r="J45" i="4" s="1"/>
  <c r="L22" i="4"/>
  <c r="L39" i="4"/>
  <c r="V39" i="4"/>
  <c r="AF65" i="3"/>
  <c r="E65" i="4" s="1"/>
  <c r="D65" i="4"/>
  <c r="K65" i="4" s="1"/>
  <c r="AF50" i="3"/>
  <c r="E50" i="4" s="1"/>
  <c r="C50" i="4"/>
  <c r="J50" i="4" s="1"/>
  <c r="L17" i="4"/>
  <c r="AF18" i="3"/>
  <c r="E18" i="4" s="1"/>
  <c r="D18" i="4"/>
  <c r="K18" i="4" s="1"/>
  <c r="AF21" i="3"/>
  <c r="E21" i="4" s="1"/>
  <c r="D21" i="4"/>
  <c r="K21" i="4" s="1"/>
  <c r="AF25" i="3"/>
  <c r="E25" i="4" s="1"/>
  <c r="D25" i="4"/>
  <c r="K25" i="4" s="1"/>
  <c r="D5" i="4"/>
  <c r="K5" i="4" s="1"/>
  <c r="AF5" i="3"/>
  <c r="E5" i="4" s="1"/>
  <c r="AB58" i="3"/>
  <c r="AB81" i="3" s="1"/>
  <c r="AB90" i="3" s="1"/>
  <c r="L20" i="4"/>
  <c r="C34" i="4"/>
  <c r="J34" i="4" s="1"/>
  <c r="AF34" i="3"/>
  <c r="E34" i="4" s="1"/>
  <c r="AF26" i="3"/>
  <c r="E26" i="4" s="1"/>
  <c r="D26" i="4"/>
  <c r="K26" i="4" s="1"/>
  <c r="AE79" i="3"/>
  <c r="AF72" i="3"/>
  <c r="D72" i="4"/>
  <c r="L42" i="4"/>
  <c r="V42" i="4"/>
  <c r="L7" i="4"/>
  <c r="L38" i="4"/>
  <c r="V38" i="4"/>
  <c r="L62" i="4" l="1"/>
  <c r="W63" i="4"/>
  <c r="X63" i="4" s="1"/>
  <c r="L75" i="4"/>
  <c r="L51" i="4"/>
  <c r="V41" i="4"/>
  <c r="X41" i="4" s="1"/>
  <c r="V56" i="4"/>
  <c r="X56" i="4" s="1"/>
  <c r="C28" i="4"/>
  <c r="J4" i="4"/>
  <c r="V4" i="4" s="1"/>
  <c r="X4" i="4" s="1"/>
  <c r="V36" i="4"/>
  <c r="X36" i="4" s="1"/>
  <c r="V33" i="4"/>
  <c r="X33" i="4" s="1"/>
  <c r="V31" i="4"/>
  <c r="X31" i="4" s="1"/>
  <c r="V34" i="4"/>
  <c r="L34" i="4"/>
  <c r="L21" i="4"/>
  <c r="L45" i="4"/>
  <c r="V45" i="4"/>
  <c r="E72" i="4"/>
  <c r="E79" i="4" s="1"/>
  <c r="AF79" i="3"/>
  <c r="L25" i="4"/>
  <c r="L18" i="4"/>
  <c r="L50" i="4"/>
  <c r="V50" i="4"/>
  <c r="X39" i="4"/>
  <c r="D70" i="4"/>
  <c r="K60" i="4"/>
  <c r="W73" i="4"/>
  <c r="L73" i="4"/>
  <c r="L64" i="4"/>
  <c r="W64" i="4"/>
  <c r="W66" i="4"/>
  <c r="L66" i="4"/>
  <c r="AF47" i="3"/>
  <c r="E30" i="4"/>
  <c r="E47" i="4" s="1"/>
  <c r="L27" i="4"/>
  <c r="L43" i="4"/>
  <c r="V43" i="4"/>
  <c r="L26" i="4"/>
  <c r="X38" i="4"/>
  <c r="X42" i="4"/>
  <c r="L10" i="4"/>
  <c r="E48" i="4"/>
  <c r="AF57" i="3"/>
  <c r="L12" i="4"/>
  <c r="L77" i="4"/>
  <c r="W77" i="4"/>
  <c r="X75" i="4"/>
  <c r="D28" i="4"/>
  <c r="K4" i="4"/>
  <c r="L14" i="4"/>
  <c r="X37" i="4"/>
  <c r="L69" i="4"/>
  <c r="W69" i="4"/>
  <c r="L54" i="4"/>
  <c r="V54" i="4"/>
  <c r="L11" i="4"/>
  <c r="L40" i="4"/>
  <c r="V40" i="4"/>
  <c r="L65" i="4"/>
  <c r="W65" i="4"/>
  <c r="X49" i="4"/>
  <c r="AF28" i="3"/>
  <c r="E4" i="4"/>
  <c r="E28" i="4" s="1"/>
  <c r="L52" i="4"/>
  <c r="V52" i="4"/>
  <c r="X51" i="4"/>
  <c r="X78" i="4"/>
  <c r="X53" i="4"/>
  <c r="L61" i="4"/>
  <c r="W61" i="4"/>
  <c r="AF70" i="3"/>
  <c r="E60" i="4"/>
  <c r="E70" i="4" s="1"/>
  <c r="W74" i="4"/>
  <c r="L74" i="4"/>
  <c r="C47" i="4"/>
  <c r="J30" i="4"/>
  <c r="X35" i="4"/>
  <c r="D79" i="4"/>
  <c r="K72" i="4"/>
  <c r="L5" i="4"/>
  <c r="V44" i="4"/>
  <c r="L44" i="4"/>
  <c r="C57" i="4"/>
  <c r="E57" i="4" s="1"/>
  <c r="J48" i="4"/>
  <c r="L32" i="4"/>
  <c r="V32" i="4"/>
  <c r="AE81" i="3"/>
  <c r="AE90" i="3" s="1"/>
  <c r="AD58" i="3"/>
  <c r="AD81" i="3" s="1"/>
  <c r="AD90" i="3" s="1"/>
  <c r="X62" i="4"/>
  <c r="L55" i="4"/>
  <c r="V55" i="4"/>
  <c r="L68" i="4"/>
  <c r="W68" i="4"/>
  <c r="L67" i="4"/>
  <c r="W67" i="4"/>
  <c r="X76" i="4"/>
  <c r="L19" i="4"/>
  <c r="L24" i="4"/>
  <c r="J28" i="4" l="1"/>
  <c r="AF58" i="3"/>
  <c r="AF81" i="3" s="1"/>
  <c r="AF99" i="3" s="1"/>
  <c r="L72" i="4"/>
  <c r="L79" i="4" s="1"/>
  <c r="W72" i="4"/>
  <c r="X61" i="4"/>
  <c r="X52" i="4"/>
  <c r="X54" i="4"/>
  <c r="K28" i="4"/>
  <c r="L4" i="4"/>
  <c r="L28" i="4" s="1"/>
  <c r="X77" i="4"/>
  <c r="X43" i="4"/>
  <c r="X64" i="4"/>
  <c r="K70" i="4"/>
  <c r="L60" i="4"/>
  <c r="L70" i="4" s="1"/>
  <c r="W60" i="4"/>
  <c r="C58" i="4"/>
  <c r="C81" i="4" s="1"/>
  <c r="C90" i="4" s="1"/>
  <c r="X66" i="4"/>
  <c r="X73" i="4"/>
  <c r="X34" i="4"/>
  <c r="X67" i="4"/>
  <c r="X55" i="4"/>
  <c r="X32" i="4"/>
  <c r="X44" i="4"/>
  <c r="X74" i="4"/>
  <c r="D81" i="4"/>
  <c r="D90" i="4" s="1"/>
  <c r="X68" i="4"/>
  <c r="J57" i="4"/>
  <c r="L48" i="4"/>
  <c r="L57" i="4" s="1"/>
  <c r="V48" i="4"/>
  <c r="L30" i="4"/>
  <c r="L47" i="4" s="1"/>
  <c r="J47" i="4"/>
  <c r="V30" i="4"/>
  <c r="X65" i="4"/>
  <c r="X40" i="4"/>
  <c r="X69" i="4"/>
  <c r="E58" i="4"/>
  <c r="E81" i="4" s="1"/>
  <c r="E90" i="4" s="1"/>
  <c r="X50" i="4"/>
  <c r="X45" i="4"/>
  <c r="V28" i="4" l="1"/>
  <c r="J58" i="4"/>
  <c r="J81" i="4" s="1"/>
  <c r="J90" i="4" s="1"/>
  <c r="L58" i="4"/>
  <c r="L81" i="4" s="1"/>
  <c r="L90" i="4" s="1"/>
  <c r="AF90" i="3"/>
  <c r="K81" i="4"/>
  <c r="K90" i="4" s="1"/>
  <c r="W70" i="4"/>
  <c r="X60" i="4"/>
  <c r="W79" i="4"/>
  <c r="X72" i="4"/>
  <c r="V57" i="4"/>
  <c r="X48" i="4"/>
  <c r="V47" i="4"/>
  <c r="X30" i="4"/>
  <c r="W28" i="4"/>
  <c r="V58" i="4" l="1"/>
  <c r="V81" i="4" s="1"/>
  <c r="V90" i="4" s="1"/>
  <c r="W81" i="4"/>
  <c r="W90" i="4" s="1"/>
  <c r="X57" i="4"/>
  <c r="X47" i="4"/>
  <c r="X70" i="4"/>
  <c r="X28" i="4"/>
  <c r="X79" i="4"/>
  <c r="X58" i="4" l="1"/>
  <c r="X81" i="4" s="1"/>
  <c r="Y4" i="4" s="1"/>
  <c r="X90" i="4" l="1"/>
  <c r="Y46" i="4"/>
  <c r="Y49" i="4"/>
  <c r="Y42" i="4"/>
  <c r="Y17" i="4"/>
  <c r="Y75" i="4"/>
  <c r="Y56" i="4"/>
  <c r="Y15" i="4"/>
  <c r="Y23" i="4"/>
  <c r="Y63" i="4"/>
  <c r="Y36" i="4"/>
  <c r="Y53" i="4"/>
  <c r="Y38" i="4"/>
  <c r="Y76" i="4"/>
  <c r="Y20" i="4"/>
  <c r="Y33" i="4"/>
  <c r="Y31" i="4"/>
  <c r="Y51" i="4"/>
  <c r="Y22" i="4"/>
  <c r="Y8" i="4"/>
  <c r="Y41" i="4"/>
  <c r="Y35" i="4"/>
  <c r="Y37" i="4"/>
  <c r="Y16" i="4"/>
  <c r="Y39" i="4"/>
  <c r="Y6" i="4"/>
  <c r="Y62" i="4"/>
  <c r="Y78" i="4"/>
  <c r="Y7" i="4"/>
  <c r="Y9" i="4"/>
  <c r="Y13" i="4"/>
  <c r="Y73" i="4"/>
  <c r="Y67" i="4"/>
  <c r="Y21" i="4"/>
  <c r="Y11" i="4"/>
  <c r="Y50" i="4"/>
  <c r="Y69" i="4"/>
  <c r="Y74" i="4"/>
  <c r="Y66" i="4"/>
  <c r="Y10" i="4"/>
  <c r="Y43" i="4"/>
  <c r="Y34" i="4"/>
  <c r="Y26" i="4"/>
  <c r="Y40" i="4"/>
  <c r="Y61" i="4"/>
  <c r="Y14" i="4"/>
  <c r="Y12" i="4"/>
  <c r="Y32" i="4"/>
  <c r="Y18" i="4"/>
  <c r="Y77" i="4"/>
  <c r="Y5" i="4"/>
  <c r="Y55" i="4"/>
  <c r="Y54" i="4"/>
  <c r="Y44" i="4"/>
  <c r="Y24" i="4"/>
  <c r="Y68" i="4"/>
  <c r="Y45" i="4"/>
  <c r="Y25" i="4"/>
  <c r="Y27" i="4"/>
  <c r="Y65" i="4"/>
  <c r="Y64" i="4"/>
  <c r="Y52" i="4"/>
  <c r="Y19" i="4"/>
  <c r="Y60" i="4"/>
  <c r="Y48" i="4"/>
  <c r="Y72" i="4"/>
  <c r="Y30" i="4"/>
  <c r="Y47" i="4"/>
  <c r="AA65" i="4" l="1"/>
  <c r="AA65" i="5" s="1"/>
  <c r="AB65" i="4"/>
  <c r="AB65" i="5" s="1"/>
  <c r="AA55" i="4"/>
  <c r="AA55" i="5" s="1"/>
  <c r="AB55" i="4"/>
  <c r="AB55" i="5" s="1"/>
  <c r="AA40" i="4"/>
  <c r="AA40" i="5" s="1"/>
  <c r="AB40" i="4"/>
  <c r="AB40" i="5" s="1"/>
  <c r="AA73" i="4"/>
  <c r="AA73" i="5" s="1"/>
  <c r="AB73" i="4"/>
  <c r="AB73" i="5" s="1"/>
  <c r="AB8" i="4"/>
  <c r="AA8" i="4"/>
  <c r="AB33" i="4"/>
  <c r="AB33" i="5" s="1"/>
  <c r="AA33" i="4"/>
  <c r="AA53" i="4"/>
  <c r="AA53" i="5" s="1"/>
  <c r="AB53" i="4"/>
  <c r="AB53" i="5" s="1"/>
  <c r="AB19" i="4"/>
  <c r="AA19" i="4"/>
  <c r="AA24" i="4"/>
  <c r="AB24" i="4"/>
  <c r="AA5" i="4"/>
  <c r="AB5" i="4"/>
  <c r="AA12" i="4"/>
  <c r="AB12" i="4"/>
  <c r="AA26" i="4"/>
  <c r="AB26" i="4"/>
  <c r="AB66" i="4"/>
  <c r="AB66" i="5" s="1"/>
  <c r="AA66" i="4"/>
  <c r="AA66" i="5" s="1"/>
  <c r="AA11" i="4"/>
  <c r="AB11" i="4"/>
  <c r="AA13" i="4"/>
  <c r="AB13" i="4"/>
  <c r="AB62" i="4"/>
  <c r="AB62" i="5" s="1"/>
  <c r="AA62" i="4"/>
  <c r="AA37" i="4"/>
  <c r="AA37" i="5" s="1"/>
  <c r="AB37" i="4"/>
  <c r="AB37" i="5" s="1"/>
  <c r="AA22" i="4"/>
  <c r="AB22" i="4"/>
  <c r="AA20" i="4"/>
  <c r="AB20" i="4"/>
  <c r="AB36" i="4"/>
  <c r="AB36" i="5" s="1"/>
  <c r="AA36" i="4"/>
  <c r="AA56" i="4"/>
  <c r="AA56" i="5" s="1"/>
  <c r="AB56" i="4"/>
  <c r="AB56" i="5" s="1"/>
  <c r="AA49" i="4"/>
  <c r="AA49" i="5" s="1"/>
  <c r="AB49" i="4"/>
  <c r="AB49" i="5" s="1"/>
  <c r="AB30" i="4"/>
  <c r="AA30" i="4"/>
  <c r="AA30" i="5" s="1"/>
  <c r="AA68" i="4"/>
  <c r="AA68" i="5" s="1"/>
  <c r="AB68" i="4"/>
  <c r="AB68" i="5" s="1"/>
  <c r="AA10" i="4"/>
  <c r="AB10" i="4"/>
  <c r="AA78" i="4"/>
  <c r="AA78" i="5" s="1"/>
  <c r="AB78" i="4"/>
  <c r="AB78" i="5" s="1"/>
  <c r="AA15" i="4"/>
  <c r="AB15" i="4"/>
  <c r="AB4" i="4"/>
  <c r="AA4" i="4"/>
  <c r="Y28" i="4"/>
  <c r="Y79" i="4"/>
  <c r="AA72" i="4"/>
  <c r="AA72" i="5" s="1"/>
  <c r="AB72" i="4"/>
  <c r="AA52" i="4"/>
  <c r="AA52" i="5" s="1"/>
  <c r="AB52" i="4"/>
  <c r="AB52" i="5" s="1"/>
  <c r="AB25" i="4"/>
  <c r="AA25" i="4"/>
  <c r="AA44" i="4"/>
  <c r="AA44" i="5" s="1"/>
  <c r="AB44" i="4"/>
  <c r="AB44" i="5" s="1"/>
  <c r="AB77" i="4"/>
  <c r="AB77" i="5" s="1"/>
  <c r="AA77" i="4"/>
  <c r="AB14" i="4"/>
  <c r="AA14" i="4"/>
  <c r="AB34" i="4"/>
  <c r="AB34" i="5" s="1"/>
  <c r="AA34" i="4"/>
  <c r="AA74" i="4"/>
  <c r="AA74" i="5" s="1"/>
  <c r="AB74" i="4"/>
  <c r="AB74" i="5" s="1"/>
  <c r="AB21" i="4"/>
  <c r="AA21" i="4"/>
  <c r="AB9" i="4"/>
  <c r="AD9" i="4" s="1"/>
  <c r="AF9" i="4" s="1"/>
  <c r="AB6" i="4"/>
  <c r="AA6" i="4"/>
  <c r="AA35" i="4"/>
  <c r="AA35" i="5" s="1"/>
  <c r="AB35" i="4"/>
  <c r="AB35" i="5" s="1"/>
  <c r="AB51" i="4"/>
  <c r="AB51" i="5" s="1"/>
  <c r="AA51" i="4"/>
  <c r="AB76" i="4"/>
  <c r="AB76" i="5" s="1"/>
  <c r="AA76" i="4"/>
  <c r="AA63" i="4"/>
  <c r="AA63" i="5" s="1"/>
  <c r="AB63" i="4"/>
  <c r="AB63" i="5" s="1"/>
  <c r="AA75" i="4"/>
  <c r="AA75" i="5" s="1"/>
  <c r="AB75" i="4"/>
  <c r="AB75" i="5" s="1"/>
  <c r="AB46" i="4"/>
  <c r="AB46" i="5" s="1"/>
  <c r="AA46" i="4"/>
  <c r="AB60" i="4"/>
  <c r="Y70" i="4"/>
  <c r="AA60" i="4"/>
  <c r="AA60" i="5" s="1"/>
  <c r="AB32" i="4"/>
  <c r="AB32" i="5" s="1"/>
  <c r="AA32" i="4"/>
  <c r="AA32" i="5" s="1"/>
  <c r="AB50" i="4"/>
  <c r="AB50" i="5" s="1"/>
  <c r="AA50" i="4"/>
  <c r="AA50" i="5" s="1"/>
  <c r="AB16" i="4"/>
  <c r="AA16" i="4"/>
  <c r="AB42" i="4"/>
  <c r="AB42" i="5" s="1"/>
  <c r="AA42" i="4"/>
  <c r="AA42" i="5" s="1"/>
  <c r="AB27" i="4"/>
  <c r="AA27" i="4"/>
  <c r="AB48" i="4"/>
  <c r="Y57" i="4"/>
  <c r="Y58" i="4" s="1"/>
  <c r="AA48" i="4"/>
  <c r="AA48" i="5" s="1"/>
  <c r="AA64" i="4"/>
  <c r="AA64" i="5" s="1"/>
  <c r="AB64" i="4"/>
  <c r="AB64" i="5" s="1"/>
  <c r="AA45" i="4"/>
  <c r="AA45" i="5" s="1"/>
  <c r="AB45" i="4"/>
  <c r="AB45" i="5" s="1"/>
  <c r="AA54" i="4"/>
  <c r="AA54" i="5" s="1"/>
  <c r="AB54" i="4"/>
  <c r="AB54" i="5" s="1"/>
  <c r="AA18" i="4"/>
  <c r="AD18" i="4" s="1"/>
  <c r="AF18" i="4" s="1"/>
  <c r="AB18" i="4"/>
  <c r="AA61" i="4"/>
  <c r="AA61" i="5" s="1"/>
  <c r="AB61" i="4"/>
  <c r="AB61" i="5" s="1"/>
  <c r="AB43" i="4"/>
  <c r="AB43" i="5" s="1"/>
  <c r="AA43" i="4"/>
  <c r="AA43" i="5" s="1"/>
  <c r="AA69" i="4"/>
  <c r="AA69" i="5" s="1"/>
  <c r="AB69" i="4"/>
  <c r="AB69" i="5" s="1"/>
  <c r="AA67" i="4"/>
  <c r="AA67" i="5" s="1"/>
  <c r="AB67" i="4"/>
  <c r="AB67" i="5" s="1"/>
  <c r="AB7" i="4"/>
  <c r="AA7" i="4"/>
  <c r="AB39" i="4"/>
  <c r="AB39" i="5" s="1"/>
  <c r="AA39" i="4"/>
  <c r="AA39" i="5" s="1"/>
  <c r="AA41" i="4"/>
  <c r="AA41" i="5" s="1"/>
  <c r="AB41" i="4"/>
  <c r="AB41" i="5" s="1"/>
  <c r="AB31" i="4"/>
  <c r="AB31" i="5" s="1"/>
  <c r="AA31" i="4"/>
  <c r="AA31" i="5" s="1"/>
  <c r="AB38" i="4"/>
  <c r="AB38" i="5" s="1"/>
  <c r="AA38" i="4"/>
  <c r="AA38" i="5" s="1"/>
  <c r="AB23" i="4"/>
  <c r="AA23" i="4"/>
  <c r="AB17" i="4"/>
  <c r="AA17" i="4"/>
  <c r="AD14" i="4" l="1"/>
  <c r="AF14" i="4" s="1"/>
  <c r="AD8" i="4"/>
  <c r="AF8" i="4" s="1"/>
  <c r="AD22" i="4"/>
  <c r="AF22" i="4" s="1"/>
  <c r="AD11" i="4"/>
  <c r="AF11" i="4" s="1"/>
  <c r="AD26" i="4"/>
  <c r="AF26" i="4" s="1"/>
  <c r="AD5" i="4"/>
  <c r="AF5" i="4" s="1"/>
  <c r="AD17" i="4"/>
  <c r="AF17" i="4" s="1"/>
  <c r="AD7" i="4"/>
  <c r="AF7" i="4" s="1"/>
  <c r="AD27" i="4"/>
  <c r="AF27" i="4" s="1"/>
  <c r="AD16" i="4"/>
  <c r="AF16" i="4" s="1"/>
  <c r="AD21" i="4"/>
  <c r="AF21" i="4" s="1"/>
  <c r="AD25" i="4"/>
  <c r="AF25" i="4" s="1"/>
  <c r="AD19" i="4"/>
  <c r="AF19" i="4" s="1"/>
  <c r="AD23" i="4"/>
  <c r="AF23" i="4" s="1"/>
  <c r="AD6" i="4"/>
  <c r="AF6" i="4" s="1"/>
  <c r="AD15" i="4"/>
  <c r="AF15" i="4" s="1"/>
  <c r="AD10" i="4"/>
  <c r="AF10" i="4" s="1"/>
  <c r="AD20" i="4"/>
  <c r="AF20" i="4" s="1"/>
  <c r="AD13" i="4"/>
  <c r="AF13" i="4" s="1"/>
  <c r="AD12" i="4"/>
  <c r="AF12" i="4" s="1"/>
  <c r="AD24" i="4"/>
  <c r="AF24" i="4" s="1"/>
  <c r="AD4" i="4"/>
  <c r="AF4" i="4" s="1"/>
  <c r="AF96" i="4" s="1"/>
  <c r="AE74" i="5"/>
  <c r="AF74" i="5" s="1"/>
  <c r="AD44" i="5"/>
  <c r="AF44" i="5" s="1"/>
  <c r="AD52" i="5"/>
  <c r="AF52" i="5" s="1"/>
  <c r="AD56" i="5"/>
  <c r="AF56" i="5" s="1"/>
  <c r="AD37" i="5"/>
  <c r="AF37" i="5" s="1"/>
  <c r="AD35" i="5"/>
  <c r="AF35" i="5" s="1"/>
  <c r="AD41" i="5"/>
  <c r="AF41" i="5" s="1"/>
  <c r="AE61" i="5"/>
  <c r="AF61" i="5" s="1"/>
  <c r="AD54" i="5"/>
  <c r="AF54" i="5" s="1"/>
  <c r="AE64" i="5"/>
  <c r="AF64" i="5" s="1"/>
  <c r="AD53" i="5"/>
  <c r="AF53" i="5" s="1"/>
  <c r="AD40" i="5"/>
  <c r="AF40" i="5" s="1"/>
  <c r="AE65" i="5"/>
  <c r="AF65" i="5" s="1"/>
  <c r="AD49" i="5"/>
  <c r="AF49" i="5" s="1"/>
  <c r="AE73" i="5"/>
  <c r="AF73" i="5" s="1"/>
  <c r="AD55" i="5"/>
  <c r="AF55" i="5" s="1"/>
  <c r="AD42" i="5"/>
  <c r="AF42" i="5" s="1"/>
  <c r="AD50" i="5"/>
  <c r="AF50" i="5" s="1"/>
  <c r="AD31" i="5"/>
  <c r="AF31" i="5" s="1"/>
  <c r="AD39" i="5"/>
  <c r="AF39" i="5" s="1"/>
  <c r="AD43" i="5"/>
  <c r="AF43" i="5" s="1"/>
  <c r="AD32" i="5"/>
  <c r="AF32" i="5" s="1"/>
  <c r="AA7" i="5"/>
  <c r="AA23" i="5"/>
  <c r="AB18" i="5"/>
  <c r="AD45" i="5"/>
  <c r="AF45" i="5" s="1"/>
  <c r="AB27" i="5"/>
  <c r="AB16" i="5"/>
  <c r="AD46" i="4"/>
  <c r="AF46" i="4" s="1"/>
  <c r="AA46" i="5"/>
  <c r="AD46" i="5" s="1"/>
  <c r="AF46" i="5" s="1"/>
  <c r="AE63" i="5"/>
  <c r="AF63" i="5" s="1"/>
  <c r="AD51" i="4"/>
  <c r="AF51" i="4" s="1"/>
  <c r="AA51" i="5"/>
  <c r="AA57" i="5" s="1"/>
  <c r="AA6" i="5"/>
  <c r="AA21" i="5"/>
  <c r="AD34" i="4"/>
  <c r="AF34" i="4" s="1"/>
  <c r="AA34" i="5"/>
  <c r="AD34" i="5" s="1"/>
  <c r="AF34" i="5" s="1"/>
  <c r="AE77" i="4"/>
  <c r="AF77" i="4" s="1"/>
  <c r="AA77" i="5"/>
  <c r="AE77" i="5" s="1"/>
  <c r="AA25" i="5"/>
  <c r="AA4" i="5"/>
  <c r="AD36" i="4"/>
  <c r="AF36" i="4" s="1"/>
  <c r="AA36" i="5"/>
  <c r="AB22" i="5"/>
  <c r="AE62" i="4"/>
  <c r="AF62" i="4" s="1"/>
  <c r="AA62" i="5"/>
  <c r="AA70" i="5" s="1"/>
  <c r="AB11" i="5"/>
  <c r="AB26" i="5"/>
  <c r="AB5" i="5"/>
  <c r="AA19" i="5"/>
  <c r="AD33" i="4"/>
  <c r="AF33" i="4" s="1"/>
  <c r="AA33" i="5"/>
  <c r="AD33" i="5" s="1"/>
  <c r="AF33" i="5" s="1"/>
  <c r="AA18" i="5"/>
  <c r="AB6" i="5"/>
  <c r="AB21" i="5"/>
  <c r="AB25" i="5"/>
  <c r="AA22" i="5"/>
  <c r="AA11" i="5"/>
  <c r="AA26" i="5"/>
  <c r="AA5" i="5"/>
  <c r="AB19" i="5"/>
  <c r="AA17" i="5"/>
  <c r="AE76" i="4"/>
  <c r="AF76" i="4" s="1"/>
  <c r="AA76" i="5"/>
  <c r="AA79" i="5" s="1"/>
  <c r="AB9" i="5"/>
  <c r="AA14" i="5"/>
  <c r="AB15" i="5"/>
  <c r="AB10" i="5"/>
  <c r="AB20" i="5"/>
  <c r="AB13" i="5"/>
  <c r="AB12" i="5"/>
  <c r="AB24" i="5"/>
  <c r="AA8" i="5"/>
  <c r="AB23" i="5"/>
  <c r="AB17" i="5"/>
  <c r="AD38" i="5"/>
  <c r="AF38" i="5" s="1"/>
  <c r="AB7" i="5"/>
  <c r="AA27" i="5"/>
  <c r="AA16" i="5"/>
  <c r="AA9" i="5"/>
  <c r="AB14" i="5"/>
  <c r="AA15" i="5"/>
  <c r="AA10" i="5"/>
  <c r="AA20" i="5"/>
  <c r="AA13" i="5"/>
  <c r="AE66" i="5"/>
  <c r="AF66" i="5" s="1"/>
  <c r="AA12" i="5"/>
  <c r="AA24" i="5"/>
  <c r="AB8" i="5"/>
  <c r="AD53" i="4"/>
  <c r="AF53" i="4" s="1"/>
  <c r="AE65" i="4"/>
  <c r="AF65" i="4" s="1"/>
  <c r="AE67" i="4"/>
  <c r="AF67" i="4" s="1"/>
  <c r="AD45" i="4"/>
  <c r="AF45" i="4" s="1"/>
  <c r="AD41" i="4"/>
  <c r="AF41" i="4" s="1"/>
  <c r="AE69" i="4"/>
  <c r="AF69" i="4" s="1"/>
  <c r="AE61" i="4"/>
  <c r="AF61" i="4" s="1"/>
  <c r="AD54" i="4"/>
  <c r="AF54" i="4" s="1"/>
  <c r="AE64" i="4"/>
  <c r="AF64" i="4" s="1"/>
  <c r="AE74" i="4"/>
  <c r="AF74" i="4" s="1"/>
  <c r="AD44" i="4"/>
  <c r="AF44" i="4" s="1"/>
  <c r="AD52" i="4"/>
  <c r="AF52" i="4" s="1"/>
  <c r="AD56" i="4"/>
  <c r="AF56" i="4" s="1"/>
  <c r="AD37" i="4"/>
  <c r="AF37" i="4" s="1"/>
  <c r="AD40" i="4"/>
  <c r="AF40" i="4" s="1"/>
  <c r="AA28" i="4"/>
  <c r="AD38" i="4"/>
  <c r="AF38" i="4" s="1"/>
  <c r="AE69" i="5"/>
  <c r="AD69" i="5"/>
  <c r="AB57" i="4"/>
  <c r="AB48" i="5"/>
  <c r="AD42" i="4"/>
  <c r="AF42" i="4" s="1"/>
  <c r="AD50" i="4"/>
  <c r="AF50" i="4" s="1"/>
  <c r="AA70" i="4"/>
  <c r="AE60" i="4"/>
  <c r="AE63" i="4"/>
  <c r="AF63" i="4" s="1"/>
  <c r="AA79" i="4"/>
  <c r="AE72" i="4"/>
  <c r="AB28" i="4"/>
  <c r="AB4" i="5"/>
  <c r="AE78" i="4"/>
  <c r="AF78" i="4" s="1"/>
  <c r="AE68" i="4"/>
  <c r="AF68" i="4" s="1"/>
  <c r="AD49" i="4"/>
  <c r="AF49" i="4" s="1"/>
  <c r="AE73" i="4"/>
  <c r="AF73" i="4" s="1"/>
  <c r="AD55" i="4"/>
  <c r="AF55" i="4" s="1"/>
  <c r="AE78" i="5"/>
  <c r="AD78" i="5"/>
  <c r="AD75" i="5"/>
  <c r="AE75" i="5"/>
  <c r="AA47" i="4"/>
  <c r="AD30" i="4"/>
  <c r="AE66" i="4"/>
  <c r="AF66" i="4" s="1"/>
  <c r="AB79" i="4"/>
  <c r="AB72" i="5"/>
  <c r="AE68" i="5"/>
  <c r="AD68" i="5"/>
  <c r="AD31" i="4"/>
  <c r="AF31" i="4" s="1"/>
  <c r="AD39" i="4"/>
  <c r="AF39" i="4" s="1"/>
  <c r="AD67" i="5"/>
  <c r="AE67" i="5"/>
  <c r="AD43" i="4"/>
  <c r="AF43" i="4" s="1"/>
  <c r="AA57" i="4"/>
  <c r="AD48" i="4"/>
  <c r="AD32" i="4"/>
  <c r="AF32" i="4" s="1"/>
  <c r="AB70" i="4"/>
  <c r="AB60" i="5"/>
  <c r="AE75" i="4"/>
  <c r="AF75" i="4" s="1"/>
  <c r="AD35" i="4"/>
  <c r="AF35" i="4" s="1"/>
  <c r="Y81" i="4"/>
  <c r="AB47" i="4"/>
  <c r="AB30" i="5"/>
  <c r="AD26" i="5" l="1"/>
  <c r="AF26" i="5" s="1"/>
  <c r="AD22" i="5"/>
  <c r="AF22" i="5" s="1"/>
  <c r="AD10" i="5"/>
  <c r="AF10" i="5" s="1"/>
  <c r="AD9" i="5"/>
  <c r="AF9" i="5" s="1"/>
  <c r="AD12" i="5"/>
  <c r="AF12" i="5" s="1"/>
  <c r="AD77" i="5"/>
  <c r="AF77" i="5" s="1"/>
  <c r="AD18" i="5"/>
  <c r="AF18" i="5" s="1"/>
  <c r="AA47" i="5"/>
  <c r="AA58" i="5" s="1"/>
  <c r="AB58" i="4"/>
  <c r="AB81" i="4" s="1"/>
  <c r="AB90" i="4" s="1"/>
  <c r="AD27" i="5"/>
  <c r="AF27" i="5" s="1"/>
  <c r="AD13" i="5"/>
  <c r="AF13" i="5" s="1"/>
  <c r="AD51" i="5"/>
  <c r="AF51" i="5" s="1"/>
  <c r="AD15" i="5"/>
  <c r="AF15" i="5" s="1"/>
  <c r="AE62" i="5"/>
  <c r="AF62" i="5" s="1"/>
  <c r="AD24" i="5"/>
  <c r="AF24" i="5" s="1"/>
  <c r="AD16" i="5"/>
  <c r="AF16" i="5" s="1"/>
  <c r="AD5" i="5"/>
  <c r="AF5" i="5" s="1"/>
  <c r="AD76" i="5"/>
  <c r="AE76" i="5"/>
  <c r="AD20" i="5"/>
  <c r="AF20" i="5" s="1"/>
  <c r="AD11" i="5"/>
  <c r="AF11" i="5" s="1"/>
  <c r="AD36" i="5"/>
  <c r="AF36" i="5" s="1"/>
  <c r="AD17" i="5"/>
  <c r="AF17" i="5" s="1"/>
  <c r="AD28" i="4"/>
  <c r="AD14" i="5"/>
  <c r="AF14" i="5" s="1"/>
  <c r="AA28" i="5"/>
  <c r="AD4" i="5"/>
  <c r="AD6" i="5"/>
  <c r="AF6" i="5" s="1"/>
  <c r="AD23" i="5"/>
  <c r="AF23" i="5" s="1"/>
  <c r="AD8" i="5"/>
  <c r="AF8" i="5" s="1"/>
  <c r="AD19" i="5"/>
  <c r="AF19" i="5" s="1"/>
  <c r="AD21" i="5"/>
  <c r="AF21" i="5" s="1"/>
  <c r="AD25" i="5"/>
  <c r="AF25" i="5" s="1"/>
  <c r="AD7" i="5"/>
  <c r="AF7" i="5" s="1"/>
  <c r="AF78" i="5"/>
  <c r="AF69" i="5"/>
  <c r="AB28" i="5"/>
  <c r="AB79" i="5"/>
  <c r="AE72" i="5"/>
  <c r="AD47" i="4"/>
  <c r="AF30" i="4"/>
  <c r="AF47" i="4" s="1"/>
  <c r="AF75" i="5"/>
  <c r="AB70" i="5"/>
  <c r="AE60" i="5"/>
  <c r="AA58" i="4"/>
  <c r="AA81" i="4" s="1"/>
  <c r="AA90" i="4" s="1"/>
  <c r="AE79" i="4"/>
  <c r="AF72" i="4"/>
  <c r="AF79" i="4" s="1"/>
  <c r="AE28" i="4"/>
  <c r="AB47" i="5"/>
  <c r="AD30" i="5"/>
  <c r="AD57" i="4"/>
  <c r="AF48" i="4"/>
  <c r="AF57" i="4" s="1"/>
  <c r="AF67" i="5"/>
  <c r="AD70" i="5"/>
  <c r="AF68" i="5"/>
  <c r="AE70" i="4"/>
  <c r="AF60" i="4"/>
  <c r="AF70" i="4" s="1"/>
  <c r="AD48" i="5"/>
  <c r="AB57" i="5"/>
  <c r="AD79" i="5" l="1"/>
  <c r="AF76" i="5"/>
  <c r="AF28" i="4"/>
  <c r="AA81" i="5"/>
  <c r="AA90" i="5" s="1"/>
  <c r="AD28" i="5"/>
  <c r="AE81" i="4"/>
  <c r="AE90" i="4" s="1"/>
  <c r="AE70" i="5"/>
  <c r="AF60" i="5"/>
  <c r="AF70" i="5" s="1"/>
  <c r="AD57" i="5"/>
  <c r="AF48" i="5"/>
  <c r="AF57" i="5" s="1"/>
  <c r="AF30" i="5"/>
  <c r="AF47" i="5" s="1"/>
  <c r="AD47" i="5"/>
  <c r="AF58" i="4"/>
  <c r="AE28" i="5"/>
  <c r="AF4" i="5"/>
  <c r="AF28" i="5" s="1"/>
  <c r="AE79" i="5"/>
  <c r="AF72" i="5"/>
  <c r="AB58" i="5"/>
  <c r="AB81" i="5" s="1"/>
  <c r="AB90" i="5" s="1"/>
  <c r="AD58" i="4"/>
  <c r="AD81" i="4" s="1"/>
  <c r="AD90" i="4" s="1"/>
  <c r="AF79" i="5" l="1"/>
  <c r="AF81" i="4"/>
  <c r="AF99" i="4" s="1"/>
  <c r="AF58" i="5"/>
  <c r="AD58" i="5"/>
  <c r="AD81" i="5" s="1"/>
  <c r="AD90" i="5" s="1"/>
  <c r="AE81" i="5"/>
  <c r="AE90" i="5" s="1"/>
  <c r="AF90" i="4" l="1"/>
  <c r="AF81" i="5"/>
  <c r="AF99" i="5" s="1"/>
  <c r="AF90" i="5" l="1"/>
</calcChain>
</file>

<file path=xl/sharedStrings.xml><?xml version="1.0" encoding="utf-8"?>
<sst xmlns="http://schemas.openxmlformats.org/spreadsheetml/2006/main" count="755" uniqueCount="157">
  <si>
    <t xml:space="preserve">FOR THE QUARTER-ENDING </t>
  </si>
  <si>
    <t>Investment Allocation</t>
  </si>
  <si>
    <t>Prin True End - Historic Gift Value</t>
  </si>
  <si>
    <t>Total</t>
  </si>
  <si>
    <t>Additions to Principal</t>
  </si>
  <si>
    <t>Deductions/Expenses</t>
  </si>
  <si>
    <t>Payout Policy Distribution</t>
  </si>
  <si>
    <t xml:space="preserve"> </t>
  </si>
  <si>
    <t>Investment Allocation % Distribution</t>
  </si>
  <si>
    <t>Interest on Due To</t>
  </si>
  <si>
    <t>Investment Income(Loss)</t>
  </si>
  <si>
    <t>Total "A" FUND</t>
  </si>
  <si>
    <t>Inactive Units (Q)</t>
  </si>
  <si>
    <t>Sub-Total Unrestricted Earnings</t>
  </si>
  <si>
    <t>Outdoor Program (Q)</t>
  </si>
  <si>
    <t>Sub-Total Board Designated Earnings</t>
  </si>
  <si>
    <t>Total "B" FUND</t>
  </si>
  <si>
    <t>Order of the Arrow (T)</t>
  </si>
  <si>
    <t>Total "C" FUND</t>
  </si>
  <si>
    <t>Total "D" Fund</t>
  </si>
  <si>
    <t>Total Investments</t>
  </si>
  <si>
    <t>TOTAL</t>
  </si>
  <si>
    <t>Definitions:</t>
  </si>
  <si>
    <t>A   FUND</t>
  </si>
  <si>
    <t>TRUE Endowment: Principal RESTRICTED</t>
  </si>
  <si>
    <t>EARNINGS Board Designated</t>
  </si>
  <si>
    <t>B   FUND</t>
  </si>
  <si>
    <t>QUASI Endowment: Principal UNRESTRICTED</t>
  </si>
  <si>
    <t>C   FUND</t>
  </si>
  <si>
    <t>EARNINGS DONOR RESTRICTED</t>
  </si>
  <si>
    <t>D   FUND</t>
  </si>
  <si>
    <t>Total Distribution Base - End of Current Quarter</t>
  </si>
  <si>
    <t>Total donors - Year-To-Date</t>
  </si>
  <si>
    <t>Camp Wetlands (Q)</t>
  </si>
  <si>
    <t>4th Qtr 12</t>
  </si>
  <si>
    <t>1st Qtr 13</t>
  </si>
  <si>
    <t>2nd Qtr 13</t>
  </si>
  <si>
    <t>3rd Qtr 13</t>
  </si>
  <si>
    <t>4th Qtr 13</t>
  </si>
  <si>
    <t>1st Qtr 14</t>
  </si>
  <si>
    <t>2nd Qtr 14</t>
  </si>
  <si>
    <t>3rd Qtr 14</t>
  </si>
  <si>
    <t>4th Qtr 14</t>
  </si>
  <si>
    <t>1st Qtr 15</t>
  </si>
  <si>
    <t>2nd Qtr 15</t>
  </si>
  <si>
    <t>3rd Qtr 15</t>
  </si>
  <si>
    <t>4th Qtr 15</t>
  </si>
  <si>
    <t>1st Qtr 16</t>
  </si>
  <si>
    <t>2nd Qtr 16</t>
  </si>
  <si>
    <t>3rd Qtr 16</t>
  </si>
  <si>
    <t>4th Qtr 16</t>
  </si>
  <si>
    <t>1st Qtr 17</t>
  </si>
  <si>
    <t>2nd Qtr 17</t>
  </si>
  <si>
    <t>3rd Qtr 17</t>
  </si>
  <si>
    <t>Rolling Avg.</t>
  </si>
  <si>
    <t>%of Total</t>
  </si>
  <si>
    <t>Quarter TOTAL</t>
  </si>
  <si>
    <t>Deposits in Transit</t>
  </si>
  <si>
    <t>4th Qtr 17</t>
  </si>
  <si>
    <t>1st Qtr 18</t>
  </si>
  <si>
    <t>Payout (Withdrawal) in Transit</t>
  </si>
  <si>
    <t>Total donors-First Quarter 2019</t>
  </si>
  <si>
    <t>Total donors-Second Quarter 2019</t>
  </si>
  <si>
    <t>Total donors-Third Quarter 2019</t>
  </si>
  <si>
    <t>Total donors-Fourth Quarter 2019</t>
  </si>
  <si>
    <t>General Fund (Q)</t>
  </si>
  <si>
    <t>NOTE: Council-held endowment income is based on 4% of a 12-month rolling average, as of September 1.</t>
  </si>
  <si>
    <t>Includes YE</t>
  </si>
  <si>
    <t>Accrual</t>
  </si>
  <si>
    <t>Excludes YE</t>
  </si>
  <si>
    <t xml:space="preserve"> 4.5% X Roll Avg</t>
  </si>
  <si>
    <t>Third Party Trusts Held By Others</t>
  </si>
  <si>
    <t>Council Fund Identification</t>
  </si>
  <si>
    <t>Third Party  Trust income is based on 4% of a 3-year average, as of January 1.</t>
  </si>
  <si>
    <t>BSA Council (T)</t>
  </si>
  <si>
    <t>BSA Council  (Q)</t>
  </si>
  <si>
    <t>BSA Council (Memorials/Tributes) (Q)</t>
  </si>
  <si>
    <t>James E. West Current Council (Q)</t>
  </si>
  <si>
    <t>James E. West Current Council (T)</t>
  </si>
  <si>
    <t>Quasi Unres/Design Market Values</t>
  </si>
  <si>
    <t>Temp Restricted Market Values</t>
  </si>
  <si>
    <t>ContributionsQuasi Unres/Design</t>
  </si>
  <si>
    <t xml:space="preserve"> ContributionsTemp Restricted</t>
  </si>
  <si>
    <t xml:space="preserve">                     Reclassifications</t>
  </si>
  <si>
    <t xml:space="preserve">                       Balances After Reclasses YTD</t>
  </si>
  <si>
    <t xml:space="preserve">    Distribution Transactions YTD</t>
  </si>
  <si>
    <t>Ending Balance YTD</t>
  </si>
  <si>
    <t>Alpha Family (T)</t>
  </si>
  <si>
    <t>Beta Family (T)</t>
  </si>
  <si>
    <t>Gamma Family (T)</t>
  </si>
  <si>
    <t>Delta Family (T)</t>
  </si>
  <si>
    <t>Service Center Building (T)</t>
  </si>
  <si>
    <t>Eta Family (T)</t>
  </si>
  <si>
    <t>Theta Family (T)</t>
  </si>
  <si>
    <t>Epsilon Family (T)</t>
  </si>
  <si>
    <t>Iota Family (T)</t>
  </si>
  <si>
    <t>Kappa Family (T)</t>
  </si>
  <si>
    <t>Lambda Family (T)</t>
  </si>
  <si>
    <t>James E. West Former Council (T)</t>
  </si>
  <si>
    <t>James E. West Prior Council (Q)</t>
  </si>
  <si>
    <t>State License Plate Proceeds (Q)</t>
  </si>
  <si>
    <t>Nu Family (Q)</t>
  </si>
  <si>
    <t>Individual Xi (Q)</t>
  </si>
  <si>
    <t>Individual Omicron (Q)</t>
  </si>
  <si>
    <t>Individual Pi Tributes (Q)</t>
  </si>
  <si>
    <t>Individual Rho Wood Badge Scholarship (Q)</t>
  </si>
  <si>
    <t>Individual Sigma (T)</t>
  </si>
  <si>
    <t>Individual Tau Trust (T)</t>
  </si>
  <si>
    <t>Individual Upsilon Legacy (T)</t>
  </si>
  <si>
    <t>Former Council (T)</t>
  </si>
  <si>
    <t>Individual Phi (T)</t>
  </si>
  <si>
    <t>Individual Chi - benefit of camps (circa 2000) (Q)</t>
  </si>
  <si>
    <t>Former Council  (Q)</t>
  </si>
  <si>
    <t>Individual Omega Trust</t>
  </si>
  <si>
    <t>Camp and Jamboree Trust</t>
  </si>
  <si>
    <t>Zeta Family (T)</t>
  </si>
  <si>
    <t>Psi Family (Q)</t>
  </si>
  <si>
    <t>Anonymous Benefactor Trust</t>
  </si>
  <si>
    <t>Camp Anniversary (T)</t>
  </si>
  <si>
    <t>Investments with Manager</t>
  </si>
  <si>
    <t>Difference to be Reconciled</t>
  </si>
  <si>
    <t>Individual Mu (Q)</t>
  </si>
  <si>
    <t>Giving Society (T)</t>
  </si>
  <si>
    <t>2nd Qtr 21</t>
  </si>
  <si>
    <t>3rd Qtr 21</t>
  </si>
  <si>
    <t>4th Qtr 21</t>
  </si>
  <si>
    <t>1st Qtr 22</t>
  </si>
  <si>
    <t>2nd Qtr 22</t>
  </si>
  <si>
    <t>3rd Qtr 22</t>
  </si>
  <si>
    <t>March 31</t>
  </si>
  <si>
    <t>*(You may change the year for this entire Excel file in cell D1)</t>
  </si>
  <si>
    <t>June 30</t>
  </si>
  <si>
    <t>September 30</t>
  </si>
  <si>
    <t>Beginning Balance July 1</t>
  </si>
  <si>
    <t xml:space="preserve">                       Balances After Reclasses July 1</t>
  </si>
  <si>
    <t xml:space="preserve">    Distribution Transactions July 1 - September 30</t>
  </si>
  <si>
    <t>Total Distribution Base September 30</t>
  </si>
  <si>
    <t>Ending Balance September 30</t>
  </si>
  <si>
    <t xml:space="preserve">                       Balances After Reclasses January 1</t>
  </si>
  <si>
    <t xml:space="preserve">    Distribution Transactions January 1 - January 31</t>
  </si>
  <si>
    <t>Total Distribution Base January 31</t>
  </si>
  <si>
    <t>Ending Balance January 31</t>
  </si>
  <si>
    <t>Beginning Balance April 1</t>
  </si>
  <si>
    <t xml:space="preserve">                       Balances After Reclasses April 1</t>
  </si>
  <si>
    <t xml:space="preserve">    Distribution Transactions April 1 - June 30</t>
  </si>
  <si>
    <t>Total Distribution Base June 30</t>
  </si>
  <si>
    <t>Ending Balance June 30</t>
  </si>
  <si>
    <t>Beginning Balance October 1</t>
  </si>
  <si>
    <t xml:space="preserve">                       Balances After Reclasses October 1</t>
  </si>
  <si>
    <t xml:space="preserve">    Distribution Transactions October 1- December 31</t>
  </si>
  <si>
    <t>Total Distribution Base December 31</t>
  </si>
  <si>
    <t>Ending Balance December 31</t>
  </si>
  <si>
    <t>Beginning Balance January 1</t>
  </si>
  <si>
    <t>December 31</t>
  </si>
  <si>
    <t xml:space="preserve">    YEAR TO DATE</t>
  </si>
  <si>
    <t>Income</t>
  </si>
  <si>
    <t xml:space="preserve">12 QUARTER 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</si>
</sst>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_(* #,##0_);_(* \(#,##0\);_(* &quot;-&quot;??_);_(@_)"/>
    <numFmt numFmtId="166" formatCode="0_);\(0\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3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u val="singleAccounting"/>
      <sz val="11"/>
      <color theme="1"/>
      <name val="Arial"/>
      <family val="2"/>
    </font>
    <font>
      <sz val="8"/>
      <color theme="1"/>
      <name val="Arial"/>
      <family val="2"/>
    </font>
    <font>
      <sz val="11"/>
      <color theme="10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88">
    <border>
      <left/>
      <right/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auto="1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auto="1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auto="1"/>
      </right>
      <top style="dashed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" fillId="0" borderId="0" applyNumberFormat="0" applyFill="0" applyBorder="0" applyAlignment="0" applyProtection="0"/>
  </cellStyleXfs>
  <cellXfs count="434">
    <xf numFmtId="0" fontId="0" fillId="0" borderId="0" xfId="0"/>
    <xf numFmtId="43" fontId="2" fillId="0" borderId="14" xfId="5" applyNumberFormat="1" applyFont="1" applyFill="1" applyBorder="1"/>
    <xf numFmtId="43" fontId="2" fillId="0" borderId="5" xfId="5" applyNumberFormat="1" applyFont="1" applyFill="1" applyBorder="1"/>
    <xf numFmtId="43" fontId="0" fillId="0" borderId="14" xfId="1" applyFont="1" applyBorder="1"/>
    <xf numFmtId="0" fontId="0" fillId="0" borderId="16" xfId="0" applyBorder="1"/>
    <xf numFmtId="0" fontId="0" fillId="0" borderId="14" xfId="0" applyBorder="1"/>
    <xf numFmtId="43" fontId="4" fillId="0" borderId="14" xfId="5" applyNumberFormat="1" applyFont="1" applyBorder="1"/>
    <xf numFmtId="43" fontId="4" fillId="0" borderId="5" xfId="5" applyNumberFormat="1" applyFont="1" applyBorder="1"/>
    <xf numFmtId="43" fontId="0" fillId="0" borderId="0" xfId="1" applyFont="1"/>
    <xf numFmtId="43" fontId="5" fillId="0" borderId="0" xfId="1" applyFont="1" applyFill="1" applyAlignment="1">
      <alignment horizontal="right"/>
    </xf>
    <xf numFmtId="43" fontId="5" fillId="0" borderId="0" xfId="1" applyFont="1" applyAlignment="1">
      <alignment horizontal="right"/>
    </xf>
    <xf numFmtId="43" fontId="0" fillId="0" borderId="0" xfId="0" applyNumberFormat="1"/>
    <xf numFmtId="0" fontId="6" fillId="0" borderId="0" xfId="0" applyFont="1"/>
    <xf numFmtId="43" fontId="6" fillId="0" borderId="0" xfId="1" applyFont="1" applyBorder="1"/>
    <xf numFmtId="165" fontId="6" fillId="0" borderId="0" xfId="1" applyNumberFormat="1" applyFont="1" applyBorder="1"/>
    <xf numFmtId="0" fontId="7" fillId="0" borderId="0" xfId="0" applyFont="1"/>
    <xf numFmtId="0" fontId="7" fillId="0" borderId="14" xfId="0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165" fontId="7" fillId="0" borderId="14" xfId="1" applyNumberFormat="1" applyFont="1" applyBorder="1" applyAlignment="1">
      <alignment horizontal="center"/>
    </xf>
    <xf numFmtId="10" fontId="7" fillId="0" borderId="14" xfId="0" applyNumberFormat="1" applyFont="1" applyBorder="1" applyAlignment="1">
      <alignment horizontal="center"/>
    </xf>
    <xf numFmtId="0" fontId="7" fillId="0" borderId="14" xfId="0" quotePrefix="1" applyFont="1" applyBorder="1"/>
    <xf numFmtId="43" fontId="7" fillId="0" borderId="14" xfId="1" applyFont="1" applyBorder="1"/>
    <xf numFmtId="165" fontId="7" fillId="0" borderId="14" xfId="1" applyNumberFormat="1" applyFont="1" applyBorder="1"/>
    <xf numFmtId="165" fontId="7" fillId="0" borderId="14" xfId="1" applyNumberFormat="1" applyFont="1" applyFill="1" applyBorder="1"/>
    <xf numFmtId="43" fontId="0" fillId="7" borderId="14" xfId="1" applyFont="1" applyFill="1" applyBorder="1"/>
    <xf numFmtId="43" fontId="7" fillId="7" borderId="14" xfId="1" applyFont="1" applyFill="1" applyBorder="1"/>
    <xf numFmtId="0" fontId="7" fillId="0" borderId="14" xfId="0" applyFont="1" applyBorder="1"/>
    <xf numFmtId="43" fontId="7" fillId="0" borderId="14" xfId="1" applyFont="1" applyFill="1" applyBorder="1"/>
    <xf numFmtId="10" fontId="7" fillId="0" borderId="14" xfId="0" applyNumberFormat="1" applyFont="1" applyBorder="1"/>
    <xf numFmtId="43" fontId="7" fillId="0" borderId="0" xfId="1" applyFont="1"/>
    <xf numFmtId="10" fontId="0" fillId="0" borderId="0" xfId="0" applyNumberFormat="1"/>
    <xf numFmtId="10" fontId="0" fillId="0" borderId="14" xfId="0" applyNumberFormat="1" applyBorder="1"/>
    <xf numFmtId="43" fontId="8" fillId="0" borderId="14" xfId="1" applyFont="1" applyBorder="1"/>
    <xf numFmtId="0" fontId="8" fillId="0" borderId="14" xfId="0" applyFont="1" applyBorder="1"/>
    <xf numFmtId="43" fontId="2" fillId="0" borderId="29" xfId="5" applyNumberFormat="1" applyFont="1" applyFill="1" applyBorder="1"/>
    <xf numFmtId="0" fontId="9" fillId="0" borderId="0" xfId="0" applyFont="1"/>
    <xf numFmtId="43" fontId="7" fillId="9" borderId="14" xfId="1" applyFont="1" applyFill="1" applyBorder="1"/>
    <xf numFmtId="43" fontId="7" fillId="9" borderId="0" xfId="1" applyFont="1" applyFill="1" applyAlignment="1">
      <alignment horizontal="center"/>
    </xf>
    <xf numFmtId="43" fontId="8" fillId="0" borderId="0" xfId="1" applyFont="1"/>
    <xf numFmtId="43" fontId="11" fillId="0" borderId="1" xfId="1" applyFont="1" applyBorder="1" applyAlignment="1">
      <alignment horizontal="center"/>
    </xf>
    <xf numFmtId="0" fontId="11" fillId="0" borderId="0" xfId="4" applyFont="1" applyAlignment="1">
      <alignment vertical="top" wrapText="1"/>
    </xf>
    <xf numFmtId="43" fontId="11" fillId="0" borderId="4" xfId="1" applyFont="1" applyBorder="1" applyAlignment="1">
      <alignment horizontal="center" wrapText="1"/>
    </xf>
    <xf numFmtId="43" fontId="11" fillId="0" borderId="5" xfId="1" applyFont="1" applyBorder="1" applyAlignment="1">
      <alignment horizontal="center" wrapText="1"/>
    </xf>
    <xf numFmtId="43" fontId="11" fillId="0" borderId="6" xfId="1" applyFont="1" applyBorder="1" applyAlignment="1">
      <alignment horizontal="center" wrapText="1"/>
    </xf>
    <xf numFmtId="43" fontId="11" fillId="0" borderId="7" xfId="1" applyFont="1" applyFill="1" applyBorder="1" applyAlignment="1">
      <alignment horizontal="center"/>
    </xf>
    <xf numFmtId="43" fontId="11" fillId="0" borderId="0" xfId="1" applyFont="1" applyBorder="1" applyAlignment="1">
      <alignment horizontal="center" wrapText="1"/>
    </xf>
    <xf numFmtId="43" fontId="11" fillId="0" borderId="7" xfId="1" applyFont="1" applyBorder="1" applyAlignment="1">
      <alignment horizontal="center" wrapText="1"/>
    </xf>
    <xf numFmtId="43" fontId="11" fillId="0" borderId="10" xfId="1" applyFont="1" applyBorder="1" applyAlignment="1">
      <alignment horizontal="center" wrapText="1"/>
    </xf>
    <xf numFmtId="43" fontId="11" fillId="0" borderId="8" xfId="1" applyFont="1" applyBorder="1" applyAlignment="1">
      <alignment horizontal="center" wrapText="1"/>
    </xf>
    <xf numFmtId="43" fontId="11" fillId="0" borderId="11" xfId="1" applyFont="1" applyBorder="1" applyAlignment="1">
      <alignment horizontal="center" wrapText="1"/>
    </xf>
    <xf numFmtId="43" fontId="11" fillId="0" borderId="7" xfId="1" applyFont="1" applyBorder="1" applyAlignment="1">
      <alignment horizontal="center"/>
    </xf>
    <xf numFmtId="43" fontId="8" fillId="0" borderId="5" xfId="1" applyFont="1" applyBorder="1"/>
    <xf numFmtId="0" fontId="8" fillId="0" borderId="44" xfId="4" applyFont="1" applyBorder="1"/>
    <xf numFmtId="43" fontId="8" fillId="2" borderId="54" xfId="1" applyFont="1" applyFill="1" applyBorder="1"/>
    <xf numFmtId="43" fontId="8" fillId="2" borderId="14" xfId="1" applyFont="1" applyFill="1" applyBorder="1"/>
    <xf numFmtId="43" fontId="8" fillId="0" borderId="55" xfId="1" applyFont="1" applyFill="1" applyBorder="1"/>
    <xf numFmtId="43" fontId="8" fillId="2" borderId="16" xfId="1" applyFont="1" applyFill="1" applyBorder="1"/>
    <xf numFmtId="43" fontId="8" fillId="2" borderId="12" xfId="1" applyFont="1" applyFill="1" applyBorder="1"/>
    <xf numFmtId="43" fontId="8" fillId="0" borderId="13" xfId="1" applyFont="1" applyFill="1" applyBorder="1"/>
    <xf numFmtId="43" fontId="8" fillId="0" borderId="14" xfId="1" applyFont="1" applyFill="1" applyBorder="1"/>
    <xf numFmtId="43" fontId="8" fillId="0" borderId="15" xfId="1" applyFont="1" applyFill="1" applyBorder="1"/>
    <xf numFmtId="10" fontId="8" fillId="0" borderId="16" xfId="3" applyNumberFormat="1" applyFont="1" applyFill="1" applyBorder="1"/>
    <xf numFmtId="43" fontId="8" fillId="0" borderId="12" xfId="1" applyFont="1" applyFill="1" applyBorder="1"/>
    <xf numFmtId="0" fontId="8" fillId="0" borderId="12" xfId="4" applyFont="1" applyBorder="1"/>
    <xf numFmtId="0" fontId="8" fillId="0" borderId="12" xfId="4" quotePrefix="1" applyFont="1" applyBorder="1"/>
    <xf numFmtId="43" fontId="8" fillId="0" borderId="12" xfId="1" applyFont="1" applyBorder="1" applyAlignment="1">
      <alignment horizontal="left"/>
    </xf>
    <xf numFmtId="0" fontId="11" fillId="0" borderId="17" xfId="4" applyFont="1" applyBorder="1"/>
    <xf numFmtId="43" fontId="8" fillId="2" borderId="19" xfId="1" applyFont="1" applyFill="1" applyBorder="1"/>
    <xf numFmtId="43" fontId="8" fillId="2" borderId="21" xfId="1" applyFont="1" applyFill="1" applyBorder="1"/>
    <xf numFmtId="43" fontId="8" fillId="2" borderId="17" xfId="1" applyFont="1" applyFill="1" applyBorder="1"/>
    <xf numFmtId="43" fontId="8" fillId="0" borderId="18" xfId="1" applyFont="1" applyFill="1" applyBorder="1"/>
    <xf numFmtId="43" fontId="8" fillId="0" borderId="19" xfId="1" applyFont="1" applyFill="1" applyBorder="1"/>
    <xf numFmtId="43" fontId="8" fillId="0" borderId="20" xfId="1" applyFont="1" applyFill="1" applyBorder="1"/>
    <xf numFmtId="10" fontId="8" fillId="0" borderId="21" xfId="3" applyNumberFormat="1" applyFont="1" applyFill="1" applyBorder="1"/>
    <xf numFmtId="43" fontId="8" fillId="0" borderId="19" xfId="1" applyFont="1" applyBorder="1"/>
    <xf numFmtId="43" fontId="8" fillId="0" borderId="17" xfId="1" applyFont="1" applyFill="1" applyBorder="1"/>
    <xf numFmtId="0" fontId="12" fillId="3" borderId="22" xfId="4" applyFont="1" applyFill="1" applyBorder="1" applyAlignment="1">
      <alignment horizontal="right"/>
    </xf>
    <xf numFmtId="43" fontId="8" fillId="0" borderId="23" xfId="1" applyFont="1" applyFill="1" applyBorder="1"/>
    <xf numFmtId="43" fontId="8" fillId="0" borderId="51" xfId="1" applyFont="1" applyFill="1" applyBorder="1"/>
    <xf numFmtId="43" fontId="8" fillId="0" borderId="25" xfId="1" applyFont="1" applyFill="1" applyBorder="1"/>
    <xf numFmtId="43" fontId="8" fillId="0" borderId="26" xfId="1" applyFont="1" applyFill="1" applyBorder="1"/>
    <xf numFmtId="43" fontId="8" fillId="0" borderId="24" xfId="1" applyFont="1" applyFill="1" applyBorder="1"/>
    <xf numFmtId="43" fontId="8" fillId="0" borderId="22" xfId="1" applyFont="1" applyFill="1" applyBorder="1"/>
    <xf numFmtId="43" fontId="13" fillId="3" borderId="26" xfId="1" applyFont="1" applyFill="1" applyBorder="1"/>
    <xf numFmtId="10" fontId="8" fillId="0" borderId="26" xfId="3" applyNumberFormat="1" applyFont="1" applyFill="1" applyBorder="1"/>
    <xf numFmtId="43" fontId="8" fillId="0" borderId="24" xfId="1" applyFont="1" applyBorder="1"/>
    <xf numFmtId="0" fontId="14" fillId="0" borderId="27" xfId="4" applyFont="1" applyBorder="1"/>
    <xf numFmtId="43" fontId="8" fillId="0" borderId="28" xfId="1" applyFont="1" applyFill="1" applyBorder="1"/>
    <xf numFmtId="43" fontId="8" fillId="0" borderId="29" xfId="1" applyFont="1" applyFill="1" applyBorder="1"/>
    <xf numFmtId="43" fontId="8" fillId="0" borderId="30" xfId="1" applyFont="1" applyFill="1" applyBorder="1"/>
    <xf numFmtId="43" fontId="8" fillId="0" borderId="31" xfId="1" applyFont="1" applyFill="1" applyBorder="1"/>
    <xf numFmtId="43" fontId="8" fillId="0" borderId="27" xfId="1" applyFont="1" applyFill="1" applyBorder="1"/>
    <xf numFmtId="43" fontId="8" fillId="0" borderId="28" xfId="1" applyFont="1" applyBorder="1"/>
    <xf numFmtId="43" fontId="8" fillId="0" borderId="29" xfId="1" applyFont="1" applyBorder="1"/>
    <xf numFmtId="43" fontId="8" fillId="0" borderId="30" xfId="1" applyFont="1" applyBorder="1"/>
    <xf numFmtId="43" fontId="8" fillId="0" borderId="31" xfId="1" applyFont="1" applyBorder="1"/>
    <xf numFmtId="43" fontId="8" fillId="0" borderId="27" xfId="1" applyFont="1" applyBorder="1"/>
    <xf numFmtId="10" fontId="8" fillId="0" borderId="31" xfId="3" applyNumberFormat="1" applyFont="1" applyFill="1" applyBorder="1"/>
    <xf numFmtId="43" fontId="7" fillId="2" borderId="14" xfId="1" applyFont="1" applyFill="1" applyBorder="1"/>
    <xf numFmtId="43" fontId="7" fillId="2" borderId="12" xfId="1" applyFont="1" applyFill="1" applyBorder="1"/>
    <xf numFmtId="0" fontId="8" fillId="0" borderId="12" xfId="0" applyFont="1" applyBorder="1"/>
    <xf numFmtId="0" fontId="8" fillId="0" borderId="9" xfId="4" applyFont="1" applyBorder="1"/>
    <xf numFmtId="43" fontId="8" fillId="2" borderId="33" xfId="1" applyFont="1" applyFill="1" applyBorder="1"/>
    <xf numFmtId="43" fontId="8" fillId="2" borderId="5" xfId="1" applyFont="1" applyFill="1" applyBorder="1"/>
    <xf numFmtId="43" fontId="8" fillId="2" borderId="9" xfId="1" applyFont="1" applyFill="1" applyBorder="1"/>
    <xf numFmtId="43" fontId="8" fillId="0" borderId="32" xfId="1" applyFont="1" applyFill="1" applyBorder="1"/>
    <xf numFmtId="43" fontId="8" fillId="0" borderId="5" xfId="1" applyFont="1" applyFill="1" applyBorder="1"/>
    <xf numFmtId="43" fontId="8" fillId="0" borderId="7" xfId="1" applyFont="1" applyFill="1" applyBorder="1"/>
    <xf numFmtId="43" fontId="7" fillId="2" borderId="9" xfId="1" applyFont="1" applyFill="1" applyBorder="1"/>
    <xf numFmtId="10" fontId="8" fillId="0" borderId="33" xfId="3" applyNumberFormat="1" applyFont="1" applyFill="1" applyBorder="1"/>
    <xf numFmtId="43" fontId="8" fillId="0" borderId="9" xfId="1" applyFont="1" applyFill="1" applyBorder="1"/>
    <xf numFmtId="0" fontId="11" fillId="4" borderId="34" xfId="4" applyFont="1" applyFill="1" applyBorder="1"/>
    <xf numFmtId="43" fontId="11" fillId="4" borderId="35" xfId="1" applyFont="1" applyFill="1" applyBorder="1"/>
    <xf numFmtId="43" fontId="11" fillId="4" borderId="36" xfId="1" applyFont="1" applyFill="1" applyBorder="1"/>
    <xf numFmtId="43" fontId="11" fillId="0" borderId="37" xfId="1" applyFont="1" applyFill="1" applyBorder="1"/>
    <xf numFmtId="43" fontId="11" fillId="4" borderId="38" xfId="1" applyFont="1" applyFill="1" applyBorder="1"/>
    <xf numFmtId="43" fontId="11" fillId="4" borderId="34" xfId="1" applyFont="1" applyFill="1" applyBorder="1"/>
    <xf numFmtId="43" fontId="11" fillId="4" borderId="37" xfId="1" applyFont="1" applyFill="1" applyBorder="1"/>
    <xf numFmtId="10" fontId="11" fillId="4" borderId="38" xfId="3" applyNumberFormat="1" applyFont="1" applyFill="1" applyBorder="1"/>
    <xf numFmtId="0" fontId="8" fillId="0" borderId="27" xfId="4" applyFont="1" applyBorder="1"/>
    <xf numFmtId="43" fontId="8" fillId="2" borderId="47" xfId="1" applyFont="1" applyFill="1" applyBorder="1"/>
    <xf numFmtId="43" fontId="8" fillId="2" borderId="31" xfId="1" applyFont="1" applyFill="1" applyBorder="1"/>
    <xf numFmtId="43" fontId="8" fillId="2" borderId="29" xfId="1" applyFont="1" applyFill="1" applyBorder="1"/>
    <xf numFmtId="43" fontId="8" fillId="2" borderId="27" xfId="1" applyFont="1" applyFill="1" applyBorder="1"/>
    <xf numFmtId="43" fontId="7" fillId="2" borderId="27" xfId="1" applyFont="1" applyFill="1" applyBorder="1"/>
    <xf numFmtId="0" fontId="11" fillId="5" borderId="22" xfId="4" applyFont="1" applyFill="1" applyBorder="1" applyAlignment="1">
      <alignment horizontal="right"/>
    </xf>
    <xf numFmtId="43" fontId="7" fillId="0" borderId="29" xfId="1" applyFont="1" applyBorder="1"/>
    <xf numFmtId="43" fontId="7" fillId="0" borderId="27" xfId="1" applyFont="1" applyBorder="1"/>
    <xf numFmtId="43" fontId="7" fillId="2" borderId="5" xfId="1" applyFont="1" applyFill="1" applyBorder="1"/>
    <xf numFmtId="0" fontId="12" fillId="6" borderId="22" xfId="4" applyFont="1" applyFill="1" applyBorder="1" applyAlignment="1">
      <alignment horizontal="right"/>
    </xf>
    <xf numFmtId="43" fontId="13" fillId="6" borderId="26" xfId="1" applyFont="1" applyFill="1" applyBorder="1"/>
    <xf numFmtId="43" fontId="7" fillId="0" borderId="24" xfId="1" applyFont="1" applyFill="1" applyBorder="1"/>
    <xf numFmtId="43" fontId="7" fillId="0" borderId="22" xfId="1" applyFont="1" applyFill="1" applyBorder="1"/>
    <xf numFmtId="0" fontId="9" fillId="7" borderId="22" xfId="4" applyFont="1" applyFill="1" applyBorder="1" applyAlignment="1">
      <alignment horizontal="right"/>
    </xf>
    <xf numFmtId="43" fontId="7" fillId="7" borderId="24" xfId="1" applyFont="1" applyFill="1" applyBorder="1"/>
    <xf numFmtId="0" fontId="14" fillId="0" borderId="10" xfId="4" applyFont="1" applyBorder="1"/>
    <xf numFmtId="43" fontId="8" fillId="0" borderId="39" xfId="1" applyFont="1" applyFill="1" applyBorder="1"/>
    <xf numFmtId="43" fontId="8" fillId="0" borderId="8" xfId="1" applyFont="1" applyFill="1" applyBorder="1"/>
    <xf numFmtId="43" fontId="8" fillId="0" borderId="40" xfId="1" applyFont="1" applyFill="1" applyBorder="1"/>
    <xf numFmtId="43" fontId="8" fillId="0" borderId="11" xfId="1" applyFont="1" applyBorder="1"/>
    <xf numFmtId="43" fontId="8" fillId="0" borderId="8" xfId="1" applyFont="1" applyBorder="1"/>
    <xf numFmtId="43" fontId="8" fillId="0" borderId="10" xfId="1" applyFont="1" applyBorder="1"/>
    <xf numFmtId="43" fontId="8" fillId="0" borderId="39" xfId="1" applyFont="1" applyBorder="1"/>
    <xf numFmtId="43" fontId="8" fillId="0" borderId="40" xfId="1" applyFont="1" applyBorder="1"/>
    <xf numFmtId="43" fontId="7" fillId="0" borderId="8" xfId="1" applyFont="1" applyBorder="1"/>
    <xf numFmtId="43" fontId="7" fillId="0" borderId="10" xfId="1" applyFont="1" applyBorder="1"/>
    <xf numFmtId="10" fontId="8" fillId="0" borderId="11" xfId="3" applyNumberFormat="1" applyFont="1" applyFill="1" applyBorder="1"/>
    <xf numFmtId="43" fontId="8" fillId="0" borderId="10" xfId="1" applyFont="1" applyFill="1" applyBorder="1"/>
    <xf numFmtId="0" fontId="11" fillId="0" borderId="22" xfId="4" applyFont="1" applyBorder="1" applyAlignment="1">
      <alignment horizontal="right"/>
    </xf>
    <xf numFmtId="0" fontId="8" fillId="0" borderId="16" xfId="0" applyFont="1" applyBorder="1"/>
    <xf numFmtId="0" fontId="8" fillId="0" borderId="9" xfId="0" applyFont="1" applyBorder="1"/>
    <xf numFmtId="0" fontId="8" fillId="0" borderId="33" xfId="0" applyFont="1" applyBorder="1"/>
    <xf numFmtId="0" fontId="8" fillId="0" borderId="5" xfId="0" applyFont="1" applyBorder="1"/>
    <xf numFmtId="0" fontId="8" fillId="0" borderId="0" xfId="4" applyFont="1"/>
    <xf numFmtId="43" fontId="9" fillId="0" borderId="0" xfId="1" applyFont="1" applyFill="1"/>
    <xf numFmtId="43" fontId="7" fillId="0" borderId="0" xfId="1" applyFont="1" applyFill="1"/>
    <xf numFmtId="0" fontId="8" fillId="0" borderId="0" xfId="0" applyFont="1"/>
    <xf numFmtId="43" fontId="12" fillId="3" borderId="0" xfId="1" applyFont="1" applyFill="1"/>
    <xf numFmtId="43" fontId="13" fillId="3" borderId="0" xfId="1" applyFont="1" applyFill="1"/>
    <xf numFmtId="43" fontId="6" fillId="0" borderId="0" xfId="1" applyFont="1" applyFill="1"/>
    <xf numFmtId="43" fontId="9" fillId="5" borderId="0" xfId="1" applyFont="1" applyFill="1"/>
    <xf numFmtId="43" fontId="7" fillId="5" borderId="0" xfId="1" applyFont="1" applyFill="1"/>
    <xf numFmtId="43" fontId="12" fillId="6" borderId="0" xfId="1" applyFont="1" applyFill="1"/>
    <xf numFmtId="43" fontId="13" fillId="6" borderId="0" xfId="1" applyFont="1" applyFill="1"/>
    <xf numFmtId="43" fontId="8" fillId="0" borderId="0" xfId="1" applyFont="1" applyBorder="1" applyAlignment="1">
      <alignment vertical="top"/>
    </xf>
    <xf numFmtId="43" fontId="8" fillId="0" borderId="0" xfId="1" applyFont="1" applyBorder="1"/>
    <xf numFmtId="43" fontId="9" fillId="7" borderId="0" xfId="1" applyFont="1" applyFill="1"/>
    <xf numFmtId="43" fontId="7" fillId="7" borderId="0" xfId="1" applyFont="1" applyFill="1"/>
    <xf numFmtId="164" fontId="8" fillId="0" borderId="0" xfId="2" applyNumberFormat="1" applyFont="1"/>
    <xf numFmtId="43" fontId="8" fillId="0" borderId="41" xfId="1" applyFont="1" applyBorder="1"/>
    <xf numFmtId="43" fontId="8" fillId="0" borderId="0" xfId="0" applyNumberFormat="1" applyFont="1"/>
    <xf numFmtId="43" fontId="7" fillId="0" borderId="0" xfId="1" applyFont="1" applyFill="1" applyBorder="1"/>
    <xf numFmtId="43" fontId="15" fillId="0" borderId="0" xfId="1" applyFont="1"/>
    <xf numFmtId="164" fontId="8" fillId="0" borderId="42" xfId="2" applyNumberFormat="1" applyFont="1" applyBorder="1"/>
    <xf numFmtId="164" fontId="8" fillId="0" borderId="0" xfId="1" applyNumberFormat="1" applyFont="1"/>
    <xf numFmtId="7" fontId="8" fillId="0" borderId="0" xfId="1" applyNumberFormat="1" applyFont="1"/>
    <xf numFmtId="43" fontId="8" fillId="0" borderId="43" xfId="1" applyFont="1" applyFill="1" applyBorder="1"/>
    <xf numFmtId="43" fontId="8" fillId="2" borderId="46" xfId="1" applyFont="1" applyFill="1" applyBorder="1"/>
    <xf numFmtId="43" fontId="8" fillId="2" borderId="44" xfId="1" applyFont="1" applyFill="1" applyBorder="1"/>
    <xf numFmtId="43" fontId="8" fillId="0" borderId="45" xfId="1" applyFont="1" applyFill="1" applyBorder="1"/>
    <xf numFmtId="43" fontId="8" fillId="0" borderId="47" xfId="1" applyFont="1" applyFill="1" applyBorder="1"/>
    <xf numFmtId="10" fontId="8" fillId="0" borderId="46" xfId="3" applyNumberFormat="1" applyFont="1" applyFill="1" applyBorder="1"/>
    <xf numFmtId="43" fontId="8" fillId="0" borderId="47" xfId="1" applyFont="1" applyBorder="1"/>
    <xf numFmtId="43" fontId="8" fillId="0" borderId="44" xfId="1" applyFont="1" applyFill="1" applyBorder="1"/>
    <xf numFmtId="43" fontId="8" fillId="8" borderId="0" xfId="1" applyFont="1" applyFill="1"/>
    <xf numFmtId="43" fontId="8" fillId="0" borderId="0" xfId="2" applyNumberFormat="1" applyFont="1"/>
    <xf numFmtId="43" fontId="8" fillId="0" borderId="42" xfId="2" applyNumberFormat="1" applyFont="1" applyBorder="1"/>
    <xf numFmtId="43" fontId="7" fillId="0" borderId="14" xfId="5" applyNumberFormat="1" applyFont="1" applyFill="1" applyBorder="1"/>
    <xf numFmtId="43" fontId="7" fillId="0" borderId="5" xfId="5" applyNumberFormat="1" applyFont="1" applyFill="1" applyBorder="1"/>
    <xf numFmtId="43" fontId="16" fillId="0" borderId="14" xfId="5" applyNumberFormat="1" applyFont="1" applyBorder="1"/>
    <xf numFmtId="43" fontId="16" fillId="0" borderId="5" xfId="5" applyNumberFormat="1" applyFont="1" applyBorder="1"/>
    <xf numFmtId="43" fontId="9" fillId="0" borderId="0" xfId="1" applyFont="1" applyFill="1" applyAlignment="1">
      <alignment horizontal="right"/>
    </xf>
    <xf numFmtId="43" fontId="9" fillId="0" borderId="0" xfId="1" applyFont="1" applyAlignment="1">
      <alignment horizontal="right"/>
    </xf>
    <xf numFmtId="43" fontId="11" fillId="0" borderId="49" xfId="1" applyFont="1" applyFill="1" applyBorder="1"/>
    <xf numFmtId="43" fontId="8" fillId="0" borderId="53" xfId="1" applyFont="1" applyFill="1" applyBorder="1"/>
    <xf numFmtId="43" fontId="8" fillId="0" borderId="52" xfId="1" applyFont="1" applyFill="1" applyBorder="1"/>
    <xf numFmtId="43" fontId="8" fillId="0" borderId="56" xfId="1" applyFont="1" applyFill="1" applyBorder="1"/>
    <xf numFmtId="43" fontId="8" fillId="0" borderId="16" xfId="1" applyFont="1" applyFill="1" applyBorder="1"/>
    <xf numFmtId="43" fontId="8" fillId="0" borderId="21" xfId="1" applyFont="1" applyFill="1" applyBorder="1"/>
    <xf numFmtId="43" fontId="8" fillId="0" borderId="50" xfId="1" applyFont="1" applyFill="1" applyBorder="1"/>
    <xf numFmtId="43" fontId="8" fillId="0" borderId="57" xfId="1" applyFont="1" applyFill="1" applyBorder="1"/>
    <xf numFmtId="43" fontId="8" fillId="0" borderId="33" xfId="1" applyFont="1" applyFill="1" applyBorder="1"/>
    <xf numFmtId="43" fontId="8" fillId="0" borderId="0" xfId="1" applyFont="1" applyFill="1"/>
    <xf numFmtId="43" fontId="10" fillId="0" borderId="0" xfId="1" applyFont="1" applyFill="1" applyAlignment="1">
      <alignment horizontal="left"/>
    </xf>
    <xf numFmtId="43" fontId="8" fillId="0" borderId="54" xfId="1" applyFont="1" applyFill="1" applyBorder="1"/>
    <xf numFmtId="43" fontId="11" fillId="0" borderId="35" xfId="1" applyFont="1" applyFill="1" applyBorder="1"/>
    <xf numFmtId="43" fontId="11" fillId="0" borderId="36" xfId="1" applyFont="1" applyFill="1" applyBorder="1"/>
    <xf numFmtId="43" fontId="7" fillId="0" borderId="5" xfId="1" applyFont="1" applyFill="1" applyBorder="1"/>
    <xf numFmtId="43" fontId="7" fillId="8" borderId="5" xfId="1" applyFont="1" applyFill="1" applyBorder="1"/>
    <xf numFmtId="43" fontId="5" fillId="2" borderId="14" xfId="1" applyFont="1" applyFill="1" applyBorder="1" applyAlignment="1">
      <alignment horizontal="right"/>
    </xf>
    <xf numFmtId="43" fontId="8" fillId="2" borderId="0" xfId="1" applyFont="1" applyFill="1"/>
    <xf numFmtId="43" fontId="8" fillId="0" borderId="2" xfId="1" applyFont="1" applyFill="1" applyBorder="1"/>
    <xf numFmtId="43" fontId="8" fillId="10" borderId="24" xfId="1" applyFont="1" applyFill="1" applyBorder="1"/>
    <xf numFmtId="43" fontId="8" fillId="8" borderId="0" xfId="2" applyNumberFormat="1" applyFont="1" applyFill="1"/>
    <xf numFmtId="43" fontId="8" fillId="8" borderId="42" xfId="1" applyFont="1" applyFill="1" applyBorder="1"/>
    <xf numFmtId="43" fontId="9" fillId="8" borderId="14" xfId="1" applyFont="1" applyFill="1" applyBorder="1" applyAlignment="1">
      <alignment horizontal="right"/>
    </xf>
    <xf numFmtId="43" fontId="17" fillId="2" borderId="0" xfId="5" applyNumberFormat="1" applyFont="1" applyFill="1"/>
    <xf numFmtId="0" fontId="8" fillId="2" borderId="16" xfId="0" applyFont="1" applyFill="1" applyBorder="1"/>
    <xf numFmtId="0" fontId="8" fillId="2" borderId="33" xfId="0" applyFont="1" applyFill="1" applyBorder="1"/>
    <xf numFmtId="43" fontId="9" fillId="2" borderId="0" xfId="1" applyFont="1" applyFill="1" applyAlignment="1">
      <alignment horizontal="right"/>
    </xf>
    <xf numFmtId="43" fontId="8" fillId="2" borderId="0" xfId="2" applyNumberFormat="1" applyFont="1" applyFill="1"/>
    <xf numFmtId="164" fontId="8" fillId="2" borderId="0" xfId="2" applyNumberFormat="1" applyFont="1" applyFill="1"/>
    <xf numFmtId="0" fontId="8" fillId="0" borderId="19" xfId="0" applyFont="1" applyBorder="1"/>
    <xf numFmtId="0" fontId="8" fillId="0" borderId="27" xfId="0" applyFont="1" applyBorder="1"/>
    <xf numFmtId="43" fontId="8" fillId="0" borderId="61" xfId="1" applyFont="1" applyFill="1" applyBorder="1"/>
    <xf numFmtId="43" fontId="8" fillId="0" borderId="62" xfId="1" applyFont="1" applyFill="1" applyBorder="1"/>
    <xf numFmtId="0" fontId="8" fillId="2" borderId="31" xfId="0" applyFont="1" applyFill="1" applyBorder="1"/>
    <xf numFmtId="0" fontId="8" fillId="0" borderId="29" xfId="0" applyFont="1" applyBorder="1"/>
    <xf numFmtId="0" fontId="8" fillId="0" borderId="31" xfId="0" applyFont="1" applyBorder="1"/>
    <xf numFmtId="0" fontId="11" fillId="0" borderId="60" xfId="4" applyFont="1" applyBorder="1"/>
    <xf numFmtId="43" fontId="8" fillId="0" borderId="63" xfId="1" applyFont="1" applyFill="1" applyBorder="1"/>
    <xf numFmtId="43" fontId="8" fillId="0" borderId="64" xfId="1" applyFont="1" applyFill="1" applyBorder="1"/>
    <xf numFmtId="43" fontId="8" fillId="0" borderId="60" xfId="1" applyFont="1" applyFill="1" applyBorder="1"/>
    <xf numFmtId="43" fontId="8" fillId="10" borderId="65" xfId="1" applyFont="1" applyFill="1" applyBorder="1"/>
    <xf numFmtId="43" fontId="8" fillId="0" borderId="64" xfId="1" applyFont="1" applyBorder="1"/>
    <xf numFmtId="43" fontId="8" fillId="0" borderId="66" xfId="1" applyFont="1" applyBorder="1"/>
    <xf numFmtId="43" fontId="8" fillId="0" borderId="63" xfId="1" applyFont="1" applyBorder="1"/>
    <xf numFmtId="43" fontId="8" fillId="0" borderId="60" xfId="1" applyFont="1" applyBorder="1"/>
    <xf numFmtId="43" fontId="8" fillId="2" borderId="65" xfId="1" applyFont="1" applyFill="1" applyBorder="1"/>
    <xf numFmtId="10" fontId="8" fillId="0" borderId="65" xfId="3" applyNumberFormat="1" applyFont="1" applyFill="1" applyBorder="1"/>
    <xf numFmtId="43" fontId="8" fillId="0" borderId="66" xfId="1" applyFont="1" applyFill="1" applyBorder="1"/>
    <xf numFmtId="43" fontId="16" fillId="0" borderId="29" xfId="5" applyNumberFormat="1" applyFont="1" applyBorder="1"/>
    <xf numFmtId="43" fontId="8" fillId="0" borderId="65" xfId="1" applyFont="1" applyBorder="1"/>
    <xf numFmtId="43" fontId="8" fillId="0" borderId="67" xfId="1" applyFont="1" applyFill="1" applyBorder="1"/>
    <xf numFmtId="43" fontId="8" fillId="0" borderId="68" xfId="1" applyFont="1" applyBorder="1"/>
    <xf numFmtId="43" fontId="8" fillId="0" borderId="51" xfId="1" applyFont="1" applyBorder="1"/>
    <xf numFmtId="43" fontId="8" fillId="0" borderId="57" xfId="1" applyFont="1" applyBorder="1"/>
    <xf numFmtId="43" fontId="8" fillId="0" borderId="50" xfId="1" applyFont="1" applyBorder="1"/>
    <xf numFmtId="43" fontId="8" fillId="0" borderId="52" xfId="1" applyFont="1" applyBorder="1"/>
    <xf numFmtId="10" fontId="8" fillId="0" borderId="68" xfId="3" applyNumberFormat="1" applyFont="1" applyFill="1" applyBorder="1"/>
    <xf numFmtId="43" fontId="4" fillId="0" borderId="29" xfId="5" applyNumberFormat="1" applyFont="1" applyBorder="1"/>
    <xf numFmtId="43" fontId="8" fillId="10" borderId="63" xfId="1" applyFont="1" applyFill="1" applyBorder="1"/>
    <xf numFmtId="43" fontId="8" fillId="10" borderId="64" xfId="1" applyFont="1" applyFill="1" applyBorder="1"/>
    <xf numFmtId="43" fontId="8" fillId="10" borderId="60" xfId="1" applyFont="1" applyFill="1" applyBorder="1"/>
    <xf numFmtId="43" fontId="8" fillId="10" borderId="66" xfId="1" applyFont="1" applyFill="1" applyBorder="1"/>
    <xf numFmtId="10" fontId="8" fillId="10" borderId="65" xfId="3" applyNumberFormat="1" applyFont="1" applyFill="1" applyBorder="1"/>
    <xf numFmtId="43" fontId="8" fillId="0" borderId="11" xfId="1" applyFont="1" applyFill="1" applyBorder="1"/>
    <xf numFmtId="43" fontId="8" fillId="0" borderId="65" xfId="1" applyFont="1" applyFill="1" applyBorder="1"/>
    <xf numFmtId="43" fontId="11" fillId="0" borderId="34" xfId="1" applyFont="1" applyFill="1" applyBorder="1"/>
    <xf numFmtId="43" fontId="11" fillId="0" borderId="38" xfId="1" applyFont="1" applyFill="1" applyBorder="1"/>
    <xf numFmtId="43" fontId="7" fillId="0" borderId="51" xfId="1" applyFont="1" applyFill="1" applyBorder="1"/>
    <xf numFmtId="43" fontId="11" fillId="0" borderId="48" xfId="1" applyFont="1" applyFill="1" applyBorder="1"/>
    <xf numFmtId="43" fontId="8" fillId="2" borderId="61" xfId="1" applyFont="1" applyFill="1" applyBorder="1"/>
    <xf numFmtId="43" fontId="11" fillId="0" borderId="69" xfId="1" applyFont="1" applyBorder="1" applyAlignment="1">
      <alignment horizontal="center" wrapText="1"/>
    </xf>
    <xf numFmtId="43" fontId="11" fillId="0" borderId="19" xfId="1" applyFont="1" applyBorder="1" applyAlignment="1">
      <alignment horizontal="center" wrapText="1"/>
    </xf>
    <xf numFmtId="43" fontId="11" fillId="0" borderId="70" xfId="1" applyFont="1" applyBorder="1" applyAlignment="1">
      <alignment horizontal="center" wrapText="1"/>
    </xf>
    <xf numFmtId="43" fontId="11" fillId="0" borderId="20" xfId="1" applyFont="1" applyFill="1" applyBorder="1" applyAlignment="1">
      <alignment horizontal="center"/>
    </xf>
    <xf numFmtId="43" fontId="11" fillId="0" borderId="20" xfId="1" applyFont="1" applyBorder="1" applyAlignment="1">
      <alignment horizontal="center" wrapText="1"/>
    </xf>
    <xf numFmtId="43" fontId="11" fillId="0" borderId="17" xfId="1" applyFont="1" applyBorder="1" applyAlignment="1">
      <alignment horizontal="center" wrapText="1"/>
    </xf>
    <xf numFmtId="43" fontId="11" fillId="0" borderId="21" xfId="1" applyFont="1" applyBorder="1" applyAlignment="1">
      <alignment horizontal="center" wrapText="1"/>
    </xf>
    <xf numFmtId="43" fontId="11" fillId="0" borderId="20" xfId="1" applyFont="1" applyBorder="1" applyAlignment="1">
      <alignment horizontal="center"/>
    </xf>
    <xf numFmtId="0" fontId="7" fillId="0" borderId="22" xfId="4" applyFont="1" applyBorder="1"/>
    <xf numFmtId="43" fontId="2" fillId="0" borderId="23" xfId="5" applyNumberFormat="1" applyFont="1" applyFill="1" applyBorder="1"/>
    <xf numFmtId="43" fontId="2" fillId="0" borderId="24" xfId="5" applyNumberFormat="1" applyFont="1" applyFill="1" applyBorder="1"/>
    <xf numFmtId="43" fontId="2" fillId="0" borderId="25" xfId="5" applyNumberFormat="1" applyFont="1" applyFill="1" applyBorder="1"/>
    <xf numFmtId="43" fontId="2" fillId="0" borderId="26" xfId="5" applyNumberFormat="1" applyFont="1" applyBorder="1"/>
    <xf numFmtId="43" fontId="2" fillId="0" borderId="23" xfId="5" applyNumberFormat="1" applyFont="1" applyBorder="1"/>
    <xf numFmtId="43" fontId="2" fillId="0" borderId="24" xfId="5" applyNumberFormat="1" applyFont="1" applyBorder="1"/>
    <xf numFmtId="43" fontId="2" fillId="0" borderId="25" xfId="5" applyNumberFormat="1" applyFont="1" applyBorder="1"/>
    <xf numFmtId="43" fontId="2" fillId="0" borderId="22" xfId="5" applyNumberFormat="1" applyFont="1" applyBorder="1"/>
    <xf numFmtId="0" fontId="7" fillId="0" borderId="26" xfId="0" applyFont="1" applyBorder="1"/>
    <xf numFmtId="0" fontId="7" fillId="0" borderId="24" xfId="0" applyFont="1" applyBorder="1"/>
    <xf numFmtId="43" fontId="7" fillId="0" borderId="23" xfId="5" applyNumberFormat="1" applyFont="1" applyFill="1" applyBorder="1"/>
    <xf numFmtId="43" fontId="7" fillId="0" borderId="24" xfId="5" applyNumberFormat="1" applyFont="1" applyFill="1" applyBorder="1"/>
    <xf numFmtId="43" fontId="7" fillId="0" borderId="25" xfId="5" applyNumberFormat="1" applyFont="1" applyFill="1" applyBorder="1"/>
    <xf numFmtId="43" fontId="7" fillId="0" borderId="24" xfId="5" applyNumberFormat="1" applyFont="1" applyBorder="1"/>
    <xf numFmtId="43" fontId="7" fillId="0" borderId="23" xfId="5" applyNumberFormat="1" applyFont="1" applyBorder="1"/>
    <xf numFmtId="43" fontId="7" fillId="0" borderId="25" xfId="5" applyNumberFormat="1" applyFont="1" applyBorder="1"/>
    <xf numFmtId="43" fontId="7" fillId="0" borderId="26" xfId="5" applyNumberFormat="1" applyFont="1" applyBorder="1"/>
    <xf numFmtId="43" fontId="7" fillId="0" borderId="22" xfId="5" applyNumberFormat="1" applyFont="1" applyBorder="1"/>
    <xf numFmtId="43" fontId="7" fillId="0" borderId="50" xfId="5" applyNumberFormat="1" applyFont="1" applyBorder="1"/>
    <xf numFmtId="43" fontId="7" fillId="0" borderId="51" xfId="5" applyNumberFormat="1" applyFont="1" applyBorder="1"/>
    <xf numFmtId="43" fontId="7" fillId="0" borderId="52" xfId="5" applyNumberFormat="1" applyFont="1" applyBorder="1"/>
    <xf numFmtId="43" fontId="7" fillId="0" borderId="29" xfId="5" applyNumberFormat="1" applyFont="1" applyFill="1" applyBorder="1"/>
    <xf numFmtId="43" fontId="7" fillId="0" borderId="8" xfId="5" applyNumberFormat="1" applyFont="1" applyFill="1" applyBorder="1"/>
    <xf numFmtId="43" fontId="8" fillId="0" borderId="68" xfId="1" applyFont="1" applyFill="1" applyBorder="1"/>
    <xf numFmtId="43" fontId="8" fillId="0" borderId="37" xfId="1" applyFont="1" applyFill="1" applyBorder="1"/>
    <xf numFmtId="43" fontId="8" fillId="0" borderId="38" xfId="1" applyFont="1" applyFill="1" applyBorder="1"/>
    <xf numFmtId="43" fontId="8" fillId="0" borderId="36" xfId="1" applyFont="1" applyFill="1" applyBorder="1"/>
    <xf numFmtId="43" fontId="8" fillId="0" borderId="34" xfId="1" applyFont="1" applyFill="1" applyBorder="1"/>
    <xf numFmtId="43" fontId="8" fillId="0" borderId="35" xfId="1" applyFont="1" applyFill="1" applyBorder="1"/>
    <xf numFmtId="43" fontId="13" fillId="3" borderId="38" xfId="1" applyFont="1" applyFill="1" applyBorder="1"/>
    <xf numFmtId="10" fontId="8" fillId="0" borderId="38" xfId="3" applyNumberFormat="1" applyFont="1" applyFill="1" applyBorder="1"/>
    <xf numFmtId="43" fontId="8" fillId="0" borderId="36" xfId="1" applyFont="1" applyBorder="1"/>
    <xf numFmtId="43" fontId="8" fillId="0" borderId="48" xfId="1" applyFont="1" applyFill="1" applyBorder="1"/>
    <xf numFmtId="43" fontId="8" fillId="0" borderId="59" xfId="1" applyFont="1" applyFill="1" applyBorder="1"/>
    <xf numFmtId="43" fontId="8" fillId="0" borderId="71" xfId="1" applyFont="1" applyFill="1" applyBorder="1"/>
    <xf numFmtId="43" fontId="7" fillId="0" borderId="68" xfId="5" applyNumberFormat="1" applyFont="1" applyBorder="1"/>
    <xf numFmtId="43" fontId="7" fillId="0" borderId="57" xfId="5" applyNumberFormat="1" applyFont="1" applyBorder="1"/>
    <xf numFmtId="0" fontId="7" fillId="0" borderId="68" xfId="0" applyFont="1" applyBorder="1"/>
    <xf numFmtId="0" fontId="7" fillId="0" borderId="51" xfId="0" applyFont="1" applyBorder="1"/>
    <xf numFmtId="0" fontId="8" fillId="2" borderId="21" xfId="0" applyFont="1" applyFill="1" applyBorder="1"/>
    <xf numFmtId="0" fontId="8" fillId="0" borderId="17" xfId="0" applyFont="1" applyBorder="1"/>
    <xf numFmtId="43" fontId="16" fillId="0" borderId="19" xfId="5" applyNumberFormat="1" applyFont="1" applyBorder="1"/>
    <xf numFmtId="0" fontId="8" fillId="0" borderId="21" xfId="0" applyFont="1" applyBorder="1"/>
    <xf numFmtId="0" fontId="9" fillId="0" borderId="22" xfId="4" applyFont="1" applyBorder="1"/>
    <xf numFmtId="43" fontId="5" fillId="0" borderId="23" xfId="5" applyNumberFormat="1" applyFont="1" applyBorder="1"/>
    <xf numFmtId="43" fontId="5" fillId="0" borderId="24" xfId="5" applyNumberFormat="1" applyFont="1" applyBorder="1"/>
    <xf numFmtId="43" fontId="5" fillId="0" borderId="25" xfId="5" applyNumberFormat="1" applyFont="1" applyBorder="1"/>
    <xf numFmtId="43" fontId="5" fillId="0" borderId="26" xfId="5" applyNumberFormat="1" applyFont="1" applyBorder="1"/>
    <xf numFmtId="43" fontId="5" fillId="0" borderId="22" xfId="5" applyNumberFormat="1" applyFont="1" applyBorder="1"/>
    <xf numFmtId="0" fontId="9" fillId="0" borderId="26" xfId="0" applyFont="1" applyBorder="1"/>
    <xf numFmtId="0" fontId="9" fillId="0" borderId="24" xfId="0" applyFont="1" applyBorder="1"/>
    <xf numFmtId="0" fontId="11" fillId="0" borderId="72" xfId="4" applyFont="1" applyBorder="1" applyAlignment="1">
      <alignment vertical="top" wrapText="1"/>
    </xf>
    <xf numFmtId="43" fontId="11" fillId="0" borderId="72" xfId="1" applyFont="1" applyBorder="1" applyAlignment="1">
      <alignment horizontal="center" wrapText="1"/>
    </xf>
    <xf numFmtId="43" fontId="11" fillId="0" borderId="73" xfId="1" applyFont="1" applyBorder="1" applyAlignment="1">
      <alignment horizontal="center" wrapText="1"/>
    </xf>
    <xf numFmtId="43" fontId="11" fillId="0" borderId="48" xfId="1" applyFont="1" applyBorder="1" applyAlignment="1">
      <alignment horizontal="center" wrapText="1"/>
    </xf>
    <xf numFmtId="43" fontId="11" fillId="0" borderId="74" xfId="1" applyFont="1" applyBorder="1" applyAlignment="1">
      <alignment horizontal="center" wrapText="1"/>
    </xf>
    <xf numFmtId="43" fontId="2" fillId="0" borderId="19" xfId="5" applyNumberFormat="1" applyFont="1" applyFill="1" applyBorder="1"/>
    <xf numFmtId="10" fontId="8" fillId="0" borderId="45" xfId="3" applyNumberFormat="1" applyFont="1" applyFill="1" applyBorder="1"/>
    <xf numFmtId="10" fontId="8" fillId="0" borderId="13" xfId="3" applyNumberFormat="1" applyFont="1" applyFill="1" applyBorder="1"/>
    <xf numFmtId="10" fontId="8" fillId="0" borderId="18" xfId="3" applyNumberFormat="1" applyFont="1" applyFill="1" applyBorder="1"/>
    <xf numFmtId="43" fontId="2" fillId="0" borderId="50" xfId="5" applyNumberFormat="1" applyFont="1" applyBorder="1"/>
    <xf numFmtId="43" fontId="2" fillId="0" borderId="51" xfId="5" applyNumberFormat="1" applyFont="1" applyBorder="1"/>
    <xf numFmtId="43" fontId="2" fillId="0" borderId="52" xfId="5" applyNumberFormat="1" applyFont="1" applyBorder="1"/>
    <xf numFmtId="43" fontId="2" fillId="0" borderId="51" xfId="5" applyNumberFormat="1" applyFont="1" applyFill="1" applyBorder="1"/>
    <xf numFmtId="43" fontId="7" fillId="0" borderId="8" xfId="1" applyFont="1" applyFill="1" applyBorder="1"/>
    <xf numFmtId="43" fontId="13" fillId="6" borderId="68" xfId="1" applyFont="1" applyFill="1" applyBorder="1"/>
    <xf numFmtId="43" fontId="7" fillId="7" borderId="51" xfId="1" applyFont="1" applyFill="1" applyBorder="1"/>
    <xf numFmtId="43" fontId="8" fillId="0" borderId="77" xfId="1" applyFont="1" applyBorder="1"/>
    <xf numFmtId="43" fontId="8" fillId="0" borderId="75" xfId="1" applyFont="1" applyBorder="1"/>
    <xf numFmtId="43" fontId="2" fillId="0" borderId="68" xfId="5" applyNumberFormat="1" applyFont="1" applyBorder="1"/>
    <xf numFmtId="43" fontId="7" fillId="0" borderId="40" xfId="1" applyFont="1" applyFill="1" applyBorder="1"/>
    <xf numFmtId="43" fontId="7" fillId="0" borderId="52" xfId="1" applyFont="1" applyFill="1" applyBorder="1"/>
    <xf numFmtId="43" fontId="7" fillId="0" borderId="40" xfId="1" applyFont="1" applyBorder="1"/>
    <xf numFmtId="43" fontId="7" fillId="0" borderId="25" xfId="1" applyFont="1" applyFill="1" applyBorder="1"/>
    <xf numFmtId="43" fontId="8" fillId="0" borderId="76" xfId="1" applyFont="1" applyBorder="1"/>
    <xf numFmtId="43" fontId="2" fillId="0" borderId="52" xfId="5" applyNumberFormat="1" applyFont="1" applyFill="1" applyBorder="1"/>
    <xf numFmtId="43" fontId="4" fillId="0" borderId="19" xfId="5" applyNumberFormat="1" applyFont="1" applyBorder="1"/>
    <xf numFmtId="43" fontId="8" fillId="0" borderId="78" xfId="1" applyFont="1" applyFill="1" applyBorder="1"/>
    <xf numFmtId="43" fontId="8" fillId="0" borderId="80" xfId="1" applyFont="1" applyFill="1" applyBorder="1"/>
    <xf numFmtId="43" fontId="8" fillId="0" borderId="81" xfId="1" applyFont="1" applyFill="1" applyBorder="1"/>
    <xf numFmtId="43" fontId="8" fillId="0" borderId="79" xfId="1" applyFont="1" applyFill="1" applyBorder="1"/>
    <xf numFmtId="43" fontId="8" fillId="0" borderId="80" xfId="1" applyFont="1" applyBorder="1"/>
    <xf numFmtId="43" fontId="8" fillId="0" borderId="71" xfId="1" applyFont="1" applyBorder="1"/>
    <xf numFmtId="43" fontId="8" fillId="0" borderId="78" xfId="1" applyFont="1" applyBorder="1"/>
    <xf numFmtId="43" fontId="8" fillId="0" borderId="81" xfId="1" applyFont="1" applyBorder="1"/>
    <xf numFmtId="43" fontId="7" fillId="0" borderId="71" xfId="1" applyFont="1" applyBorder="1"/>
    <xf numFmtId="43" fontId="7" fillId="0" borderId="78" xfId="1" applyFont="1" applyBorder="1"/>
    <xf numFmtId="10" fontId="8" fillId="0" borderId="81" xfId="3" applyNumberFormat="1" applyFont="1" applyFill="1" applyBorder="1"/>
    <xf numFmtId="43" fontId="8" fillId="0" borderId="82" xfId="1" applyFont="1" applyFill="1" applyBorder="1"/>
    <xf numFmtId="43" fontId="11" fillId="0" borderId="74" xfId="1" applyFont="1" applyFill="1" applyBorder="1"/>
    <xf numFmtId="0" fontId="9" fillId="0" borderId="58" xfId="0" applyFont="1" applyBorder="1"/>
    <xf numFmtId="0" fontId="11" fillId="0" borderId="53" xfId="4" applyFont="1" applyBorder="1" applyAlignment="1">
      <alignment vertical="top" wrapText="1"/>
    </xf>
    <xf numFmtId="0" fontId="8" fillId="0" borderId="30" xfId="4" applyFont="1" applyBorder="1"/>
    <xf numFmtId="0" fontId="8" fillId="0" borderId="15" xfId="4" applyFont="1" applyBorder="1"/>
    <xf numFmtId="43" fontId="8" fillId="0" borderId="15" xfId="1" applyFont="1" applyBorder="1" applyAlignment="1">
      <alignment horizontal="left"/>
    </xf>
    <xf numFmtId="0" fontId="11" fillId="0" borderId="20" xfId="4" applyFont="1" applyBorder="1"/>
    <xf numFmtId="0" fontId="12" fillId="3" borderId="25" xfId="4" applyFont="1" applyFill="1" applyBorder="1" applyAlignment="1">
      <alignment horizontal="right"/>
    </xf>
    <xf numFmtId="0" fontId="14" fillId="0" borderId="30" xfId="4" applyFont="1" applyBorder="1"/>
    <xf numFmtId="0" fontId="8" fillId="0" borderId="15" xfId="0" applyFont="1" applyBorder="1"/>
    <xf numFmtId="0" fontId="8" fillId="0" borderId="7" xfId="4" applyFont="1" applyBorder="1"/>
    <xf numFmtId="0" fontId="11" fillId="4" borderId="37" xfId="4" applyFont="1" applyFill="1" applyBorder="1"/>
    <xf numFmtId="0" fontId="11" fillId="5" borderId="25" xfId="4" applyFont="1" applyFill="1" applyBorder="1" applyAlignment="1">
      <alignment horizontal="right"/>
    </xf>
    <xf numFmtId="0" fontId="12" fillId="6" borderId="25" xfId="4" applyFont="1" applyFill="1" applyBorder="1" applyAlignment="1">
      <alignment horizontal="right"/>
    </xf>
    <xf numFmtId="0" fontId="9" fillId="7" borderId="25" xfId="4" applyFont="1" applyFill="1" applyBorder="1" applyAlignment="1">
      <alignment horizontal="right"/>
    </xf>
    <xf numFmtId="0" fontId="14" fillId="0" borderId="40" xfId="4" applyFont="1" applyBorder="1"/>
    <xf numFmtId="0" fontId="11" fillId="0" borderId="25" xfId="4" applyFont="1" applyBorder="1" applyAlignment="1">
      <alignment horizontal="right"/>
    </xf>
    <xf numFmtId="0" fontId="8" fillId="0" borderId="30" xfId="0" applyFont="1" applyBorder="1"/>
    <xf numFmtId="0" fontId="8" fillId="0" borderId="20" xfId="0" applyFont="1" applyBorder="1"/>
    <xf numFmtId="43" fontId="8" fillId="0" borderId="79" xfId="1" applyFont="1" applyBorder="1"/>
    <xf numFmtId="43" fontId="8" fillId="0" borderId="83" xfId="1" applyFont="1" applyFill="1" applyBorder="1"/>
    <xf numFmtId="0" fontId="8" fillId="0" borderId="43" xfId="4" applyFont="1" applyBorder="1"/>
    <xf numFmtId="0" fontId="7" fillId="0" borderId="25" xfId="4" applyFont="1" applyBorder="1"/>
    <xf numFmtId="0" fontId="7" fillId="0" borderId="52" xfId="4" applyFont="1" applyBorder="1"/>
    <xf numFmtId="165" fontId="7" fillId="0" borderId="16" xfId="1" applyNumberFormat="1" applyFont="1" applyBorder="1"/>
    <xf numFmtId="0" fontId="7" fillId="0" borderId="5" xfId="0" quotePrefix="1" applyFont="1" applyBorder="1"/>
    <xf numFmtId="0" fontId="8" fillId="0" borderId="14" xfId="4" applyFont="1" applyBorder="1"/>
    <xf numFmtId="0" fontId="8" fillId="0" borderId="14" xfId="4" quotePrefix="1" applyFont="1" applyBorder="1"/>
    <xf numFmtId="0" fontId="0" fillId="0" borderId="29" xfId="0" applyBorder="1"/>
    <xf numFmtId="0" fontId="0" fillId="0" borderId="84" xfId="0" applyBorder="1"/>
    <xf numFmtId="0" fontId="8" fillId="0" borderId="40" xfId="4" applyFont="1" applyBorder="1"/>
    <xf numFmtId="43" fontId="8" fillId="0" borderId="40" xfId="1" applyFont="1" applyBorder="1" applyAlignment="1">
      <alignment horizontal="left"/>
    </xf>
    <xf numFmtId="0" fontId="11" fillId="0" borderId="40" xfId="4" applyFont="1" applyBorder="1"/>
    <xf numFmtId="0" fontId="8" fillId="0" borderId="40" xfId="0" applyFont="1" applyBorder="1"/>
    <xf numFmtId="0" fontId="11" fillId="0" borderId="40" xfId="4" applyFont="1" applyBorder="1" applyAlignment="1">
      <alignment horizontal="right"/>
    </xf>
    <xf numFmtId="0" fontId="9" fillId="7" borderId="52" xfId="4" applyFont="1" applyFill="1" applyBorder="1" applyAlignment="1">
      <alignment horizontal="right"/>
    </xf>
    <xf numFmtId="0" fontId="8" fillId="0" borderId="49" xfId="4" applyFont="1" applyBorder="1"/>
    <xf numFmtId="0" fontId="12" fillId="6" borderId="49" xfId="4" applyFont="1" applyFill="1" applyBorder="1" applyAlignment="1">
      <alignment horizontal="right"/>
    </xf>
    <xf numFmtId="0" fontId="8" fillId="0" borderId="52" xfId="4" applyFont="1" applyBorder="1"/>
    <xf numFmtId="0" fontId="11" fillId="5" borderId="52" xfId="4" applyFont="1" applyFill="1" applyBorder="1" applyAlignment="1">
      <alignment horizontal="right"/>
    </xf>
    <xf numFmtId="0" fontId="11" fillId="0" borderId="49" xfId="4" applyFont="1" applyBorder="1"/>
    <xf numFmtId="43" fontId="8" fillId="2" borderId="42" xfId="2" applyNumberFormat="1" applyFont="1" applyFill="1" applyBorder="1"/>
    <xf numFmtId="164" fontId="8" fillId="0" borderId="42" xfId="2" applyNumberFormat="1" applyFont="1" applyFill="1" applyBorder="1"/>
    <xf numFmtId="164" fontId="0" fillId="0" borderId="0" xfId="0" applyNumberFormat="1"/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18" fillId="0" borderId="72" xfId="4" applyFont="1" applyBorder="1" applyAlignment="1">
      <alignment horizontal="right"/>
    </xf>
    <xf numFmtId="166" fontId="18" fillId="0" borderId="0" xfId="1" applyNumberFormat="1" applyFont="1" applyFill="1" applyAlignment="1">
      <alignment horizontal="center"/>
    </xf>
    <xf numFmtId="43" fontId="19" fillId="0" borderId="0" xfId="1" applyFont="1"/>
    <xf numFmtId="0" fontId="20" fillId="0" borderId="0" xfId="0" applyFont="1"/>
    <xf numFmtId="43" fontId="19" fillId="0" borderId="0" xfId="1" applyFont="1" applyFill="1"/>
    <xf numFmtId="0" fontId="18" fillId="0" borderId="53" xfId="4" applyFont="1" applyBorder="1" applyAlignment="1">
      <alignment horizontal="right"/>
    </xf>
    <xf numFmtId="43" fontId="20" fillId="0" borderId="0" xfId="1" applyFont="1"/>
    <xf numFmtId="0" fontId="22" fillId="0" borderId="0" xfId="0" applyFont="1"/>
    <xf numFmtId="43" fontId="23" fillId="0" borderId="0" xfId="1" applyFont="1" applyFill="1"/>
    <xf numFmtId="43" fontId="24" fillId="0" borderId="0" xfId="1" applyFont="1"/>
    <xf numFmtId="43" fontId="11" fillId="0" borderId="2" xfId="1" applyFont="1" applyBorder="1" applyAlignment="1">
      <alignment horizontal="center"/>
    </xf>
    <xf numFmtId="43" fontId="11" fillId="0" borderId="1" xfId="1" applyFont="1" applyBorder="1" applyAlignment="1">
      <alignment horizontal="center"/>
    </xf>
    <xf numFmtId="43" fontId="11" fillId="0" borderId="3" xfId="1" applyFont="1" applyBorder="1" applyAlignment="1">
      <alignment horizontal="center"/>
    </xf>
    <xf numFmtId="43" fontId="18" fillId="0" borderId="0" xfId="1" quotePrefix="1" applyFont="1" applyFill="1" applyAlignment="1">
      <alignment horizontal="right"/>
    </xf>
    <xf numFmtId="43" fontId="18" fillId="0" borderId="0" xfId="1" applyFont="1" applyFill="1" applyAlignment="1">
      <alignment horizontal="right"/>
    </xf>
    <xf numFmtId="43" fontId="11" fillId="0" borderId="2" xfId="1" applyFont="1" applyBorder="1" applyAlignment="1">
      <alignment horizontal="left"/>
    </xf>
    <xf numFmtId="43" fontId="11" fillId="0" borderId="1" xfId="1" applyFont="1" applyBorder="1" applyAlignment="1">
      <alignment horizontal="left"/>
    </xf>
    <xf numFmtId="43" fontId="11" fillId="0" borderId="3" xfId="1" applyFont="1" applyBorder="1" applyAlignment="1">
      <alignment horizontal="left"/>
    </xf>
    <xf numFmtId="49" fontId="18" fillId="0" borderId="0" xfId="1" quotePrefix="1" applyNumberFormat="1" applyFont="1" applyFill="1" applyAlignment="1">
      <alignment horizontal="right"/>
    </xf>
    <xf numFmtId="49" fontId="18" fillId="0" borderId="0" xfId="1" applyNumberFormat="1" applyFont="1" applyFill="1" applyAlignment="1">
      <alignment horizontal="right"/>
    </xf>
    <xf numFmtId="16" fontId="18" fillId="2" borderId="0" xfId="1" quotePrefix="1" applyNumberFormat="1" applyFont="1" applyFill="1" applyAlignment="1">
      <alignment horizontal="right"/>
    </xf>
    <xf numFmtId="43" fontId="18" fillId="2" borderId="0" xfId="1" applyFont="1" applyFill="1" applyAlignment="1">
      <alignment horizontal="right"/>
    </xf>
    <xf numFmtId="43" fontId="18" fillId="2" borderId="0" xfId="1" quotePrefix="1" applyFont="1" applyFill="1" applyAlignment="1">
      <alignment horizontal="right"/>
    </xf>
    <xf numFmtId="166" fontId="18" fillId="0" borderId="0" xfId="1" quotePrefix="1" applyNumberFormat="1" applyFont="1" applyFill="1" applyAlignment="1">
      <alignment horizontal="center"/>
    </xf>
    <xf numFmtId="166" fontId="18" fillId="0" borderId="0" xfId="1" applyNumberFormat="1" applyFont="1" applyFill="1" applyAlignment="1">
      <alignment horizontal="center"/>
    </xf>
    <xf numFmtId="165" fontId="21" fillId="0" borderId="0" xfId="1" applyNumberFormat="1" applyFont="1" applyBorder="1" applyAlignment="1">
      <alignment horizontal="center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" xfId="4" xr:uid="{00000000-0005-0000-0000-000004000000}"/>
    <cellStyle name="Percent" xfId="3" builtinId="5"/>
  </cellStyles>
  <dxfs count="0"/>
  <tableStyles count="0" defaultTableStyle="TableStyleMedium2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=+B81+@sum(b83..b90)" TargetMode="External"/><Relationship Id="rId13" Type="http://schemas.openxmlformats.org/officeDocument/2006/relationships/hyperlink" Target="mailto:=+M81+@sum(m83..m89)" TargetMode="External"/><Relationship Id="rId18" Type="http://schemas.openxmlformats.org/officeDocument/2006/relationships/hyperlink" Target="mailto:+@sum(f83..f89)" TargetMode="External"/><Relationship Id="rId3" Type="http://schemas.openxmlformats.org/officeDocument/2006/relationships/hyperlink" Target="mailto:+l31+@sum(o31..t31)" TargetMode="External"/><Relationship Id="rId21" Type="http://schemas.openxmlformats.org/officeDocument/2006/relationships/hyperlink" Target="mailto:+@sum(f83..f89)" TargetMode="External"/><Relationship Id="rId7" Type="http://schemas.openxmlformats.org/officeDocument/2006/relationships/hyperlink" Target="mailto:=+U81+@sum(u83..u89)" TargetMode="External"/><Relationship Id="rId12" Type="http://schemas.openxmlformats.org/officeDocument/2006/relationships/hyperlink" Target="mailto:=+M81+@sum(m83..m89)" TargetMode="External"/><Relationship Id="rId17" Type="http://schemas.openxmlformats.org/officeDocument/2006/relationships/hyperlink" Target="mailto:+d12+@sum(g12..k12)" TargetMode="External"/><Relationship Id="rId2" Type="http://schemas.openxmlformats.org/officeDocument/2006/relationships/hyperlink" Target="mailto:+l31+@sum(o31..t31)" TargetMode="External"/><Relationship Id="rId16" Type="http://schemas.openxmlformats.org/officeDocument/2006/relationships/hyperlink" Target="mailto:+@sum(m4..t4)" TargetMode="External"/><Relationship Id="rId20" Type="http://schemas.openxmlformats.org/officeDocument/2006/relationships/hyperlink" Target="mailto:+@sum(f83..f89)" TargetMode="External"/><Relationship Id="rId1" Type="http://schemas.openxmlformats.org/officeDocument/2006/relationships/hyperlink" Target="mailto:+l31+@sum(o31..t31)" TargetMode="External"/><Relationship Id="rId6" Type="http://schemas.openxmlformats.org/officeDocument/2006/relationships/hyperlink" Target="mailto:=+U81+@sum(u83..u89)" TargetMode="External"/><Relationship Id="rId11" Type="http://schemas.openxmlformats.org/officeDocument/2006/relationships/hyperlink" Target="mailto:=+AC81+@sum(ac83..ac89)" TargetMode="External"/><Relationship Id="rId5" Type="http://schemas.openxmlformats.org/officeDocument/2006/relationships/hyperlink" Target="mailto:=+U81+@sum(u83..u89)" TargetMode="External"/><Relationship Id="rId15" Type="http://schemas.openxmlformats.org/officeDocument/2006/relationships/hyperlink" Target="mailto:+@sum(m4..t4)" TargetMode="External"/><Relationship Id="rId10" Type="http://schemas.openxmlformats.org/officeDocument/2006/relationships/hyperlink" Target="mailto:=+AC81+@sum(ac83..ac89)" TargetMode="External"/><Relationship Id="rId19" Type="http://schemas.openxmlformats.org/officeDocument/2006/relationships/hyperlink" Target="mailto:+@sum(f83..f89)" TargetMode="External"/><Relationship Id="rId4" Type="http://schemas.openxmlformats.org/officeDocument/2006/relationships/hyperlink" Target="mailto:+l31+@sum(o31..t31)" TargetMode="External"/><Relationship Id="rId9" Type="http://schemas.openxmlformats.org/officeDocument/2006/relationships/hyperlink" Target="mailto:=+B81+@sum(b83..b90)" TargetMode="External"/><Relationship Id="rId14" Type="http://schemas.openxmlformats.org/officeDocument/2006/relationships/hyperlink" Target="mailto:=+B81+@sum(b83..b90)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=+B81+@sum(b83..b90)" TargetMode="External"/><Relationship Id="rId13" Type="http://schemas.openxmlformats.org/officeDocument/2006/relationships/hyperlink" Target="mailto:=+M81+@sum(m83..m89)" TargetMode="External"/><Relationship Id="rId18" Type="http://schemas.openxmlformats.org/officeDocument/2006/relationships/hyperlink" Target="mailto:=+B81+@sum(b83..b90)" TargetMode="External"/><Relationship Id="rId3" Type="http://schemas.openxmlformats.org/officeDocument/2006/relationships/hyperlink" Target="mailto:+l31+@sum(o31..t31)" TargetMode="External"/><Relationship Id="rId7" Type="http://schemas.openxmlformats.org/officeDocument/2006/relationships/hyperlink" Target="mailto:=+U81+@sum(u83..u89)" TargetMode="External"/><Relationship Id="rId12" Type="http://schemas.openxmlformats.org/officeDocument/2006/relationships/hyperlink" Target="mailto:=+M81+@sum(m83..m89)" TargetMode="External"/><Relationship Id="rId17" Type="http://schemas.openxmlformats.org/officeDocument/2006/relationships/hyperlink" Target="mailto:=+B81+@sum(b83..b90)" TargetMode="External"/><Relationship Id="rId2" Type="http://schemas.openxmlformats.org/officeDocument/2006/relationships/hyperlink" Target="mailto:+l31+@sum(o31..t31)" TargetMode="External"/><Relationship Id="rId16" Type="http://schemas.openxmlformats.org/officeDocument/2006/relationships/hyperlink" Target="mailto:=+@SUM(P4:T4)+V4" TargetMode="External"/><Relationship Id="rId1" Type="http://schemas.openxmlformats.org/officeDocument/2006/relationships/hyperlink" Target="mailto:+l31+@sum(o31..t31)" TargetMode="External"/><Relationship Id="rId6" Type="http://schemas.openxmlformats.org/officeDocument/2006/relationships/hyperlink" Target="mailto:=+U81+@sum(u83..u89)" TargetMode="External"/><Relationship Id="rId11" Type="http://schemas.openxmlformats.org/officeDocument/2006/relationships/hyperlink" Target="mailto:=+AC81+@sum(ac83..ac89)" TargetMode="External"/><Relationship Id="rId5" Type="http://schemas.openxmlformats.org/officeDocument/2006/relationships/hyperlink" Target="mailto:=+U81+@sum(u83..u89)" TargetMode="External"/><Relationship Id="rId15" Type="http://schemas.openxmlformats.org/officeDocument/2006/relationships/hyperlink" Target="mailto:=+@SUM(P4:T4)+V4" TargetMode="External"/><Relationship Id="rId10" Type="http://schemas.openxmlformats.org/officeDocument/2006/relationships/hyperlink" Target="mailto:=+AC81+@sum(ac83..ac89)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mailto:+l31+@sum(o31..t31)" TargetMode="External"/><Relationship Id="rId9" Type="http://schemas.openxmlformats.org/officeDocument/2006/relationships/hyperlink" Target="mailto:=+B81+@sum(b83..b90)" TargetMode="External"/><Relationship Id="rId14" Type="http://schemas.openxmlformats.org/officeDocument/2006/relationships/hyperlink" Target="mailto:=+B81+@sum(b83..b90)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=+AC81+@sum(ac83..ac89)" TargetMode="External"/><Relationship Id="rId13" Type="http://schemas.openxmlformats.org/officeDocument/2006/relationships/hyperlink" Target="mailto:+l31+@sum(o31..t31)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mailto:=+U81+@sum(u83..u89)" TargetMode="External"/><Relationship Id="rId7" Type="http://schemas.openxmlformats.org/officeDocument/2006/relationships/hyperlink" Target="mailto:=+B81+@sum(b83..b90)" TargetMode="External"/><Relationship Id="rId12" Type="http://schemas.openxmlformats.org/officeDocument/2006/relationships/hyperlink" Target="mailto:=+B81+@sum(b83..b90)" TargetMode="External"/><Relationship Id="rId17" Type="http://schemas.openxmlformats.org/officeDocument/2006/relationships/hyperlink" Target="mailto:=+B81+@sum(b83..b90)" TargetMode="External"/><Relationship Id="rId2" Type="http://schemas.openxmlformats.org/officeDocument/2006/relationships/hyperlink" Target="mailto:+l31+@sum(o31..t31)" TargetMode="External"/><Relationship Id="rId16" Type="http://schemas.openxmlformats.org/officeDocument/2006/relationships/hyperlink" Target="mailto:=+B81+@sum(b83..b90)" TargetMode="External"/><Relationship Id="rId1" Type="http://schemas.openxmlformats.org/officeDocument/2006/relationships/hyperlink" Target="mailto:+l31+@sum(o31..t31)" TargetMode="External"/><Relationship Id="rId6" Type="http://schemas.openxmlformats.org/officeDocument/2006/relationships/hyperlink" Target="mailto:=+B81+@sum(b83..b90)" TargetMode="External"/><Relationship Id="rId11" Type="http://schemas.openxmlformats.org/officeDocument/2006/relationships/hyperlink" Target="mailto:=+M81+@sum(m83..m89)" TargetMode="External"/><Relationship Id="rId5" Type="http://schemas.openxmlformats.org/officeDocument/2006/relationships/hyperlink" Target="mailto:=+U81+@sum(u83..u89)" TargetMode="External"/><Relationship Id="rId15" Type="http://schemas.openxmlformats.org/officeDocument/2006/relationships/hyperlink" Target="mailto:=+j4+@sum(p4..t4)" TargetMode="External"/><Relationship Id="rId10" Type="http://schemas.openxmlformats.org/officeDocument/2006/relationships/hyperlink" Target="mailto:=+M81+@sum(m83..m89)" TargetMode="External"/><Relationship Id="rId4" Type="http://schemas.openxmlformats.org/officeDocument/2006/relationships/hyperlink" Target="mailto:=+U81+@sum(u83..u89)" TargetMode="External"/><Relationship Id="rId9" Type="http://schemas.openxmlformats.org/officeDocument/2006/relationships/hyperlink" Target="mailto:=+AC81+@sum(ac83..ac89)" TargetMode="External"/><Relationship Id="rId14" Type="http://schemas.openxmlformats.org/officeDocument/2006/relationships/hyperlink" Target="mailto:=+j4+@sum(p4..t4)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mailto:=+M81+@sum(m83..m89)" TargetMode="External"/><Relationship Id="rId18" Type="http://schemas.openxmlformats.org/officeDocument/2006/relationships/hyperlink" Target="mailto:=+j4+@sum(p4..t4)" TargetMode="External"/><Relationship Id="rId26" Type="http://schemas.openxmlformats.org/officeDocument/2006/relationships/hyperlink" Target="mailto:=+j4+@sum(p4..t4)" TargetMode="External"/><Relationship Id="rId39" Type="http://schemas.openxmlformats.org/officeDocument/2006/relationships/hyperlink" Target="mailto:=+B81+@sum(b83..b90)" TargetMode="External"/><Relationship Id="rId21" Type="http://schemas.openxmlformats.org/officeDocument/2006/relationships/hyperlink" Target="mailto:=+j4+@sum(p4..t4)" TargetMode="External"/><Relationship Id="rId34" Type="http://schemas.openxmlformats.org/officeDocument/2006/relationships/hyperlink" Target="mailto:=+j4+@sum(p4..t4)" TargetMode="External"/><Relationship Id="rId42" Type="http://schemas.openxmlformats.org/officeDocument/2006/relationships/printerSettings" Target="../printerSettings/printerSettings4.bin"/><Relationship Id="rId7" Type="http://schemas.openxmlformats.org/officeDocument/2006/relationships/hyperlink" Target="mailto:=+U81+@sum(u83..u89)" TargetMode="External"/><Relationship Id="rId2" Type="http://schemas.openxmlformats.org/officeDocument/2006/relationships/hyperlink" Target="mailto:+l31+@sum(o31..t31)" TargetMode="External"/><Relationship Id="rId16" Type="http://schemas.openxmlformats.org/officeDocument/2006/relationships/hyperlink" Target="mailto:=+j4+@sum(p4..t4)" TargetMode="External"/><Relationship Id="rId20" Type="http://schemas.openxmlformats.org/officeDocument/2006/relationships/hyperlink" Target="mailto:=+j4+@sum(p4..t4)" TargetMode="External"/><Relationship Id="rId29" Type="http://schemas.openxmlformats.org/officeDocument/2006/relationships/hyperlink" Target="mailto:=+j4+@sum(p4..t4)" TargetMode="External"/><Relationship Id="rId41" Type="http://schemas.openxmlformats.org/officeDocument/2006/relationships/hyperlink" Target="mailto:=+B81+@sum(b83..b90)" TargetMode="External"/><Relationship Id="rId1" Type="http://schemas.openxmlformats.org/officeDocument/2006/relationships/hyperlink" Target="mailto:+l31+@sum(o31..t31)" TargetMode="External"/><Relationship Id="rId6" Type="http://schemas.openxmlformats.org/officeDocument/2006/relationships/hyperlink" Target="mailto:=+U81+@sum(u83..u89)" TargetMode="External"/><Relationship Id="rId11" Type="http://schemas.openxmlformats.org/officeDocument/2006/relationships/hyperlink" Target="mailto:=+AC81+@sum(ac83..ac89)" TargetMode="External"/><Relationship Id="rId24" Type="http://schemas.openxmlformats.org/officeDocument/2006/relationships/hyperlink" Target="mailto:=+j4+@sum(p4..t4)" TargetMode="External"/><Relationship Id="rId32" Type="http://schemas.openxmlformats.org/officeDocument/2006/relationships/hyperlink" Target="mailto:=+j4+@sum(p4..t4)" TargetMode="External"/><Relationship Id="rId37" Type="http://schemas.openxmlformats.org/officeDocument/2006/relationships/hyperlink" Target="mailto:=+j4+@sum(p4..t4)" TargetMode="External"/><Relationship Id="rId40" Type="http://schemas.openxmlformats.org/officeDocument/2006/relationships/hyperlink" Target="mailto:=+B81+@sum(b83..b90)" TargetMode="External"/><Relationship Id="rId5" Type="http://schemas.openxmlformats.org/officeDocument/2006/relationships/hyperlink" Target="mailto:=+U81+@sum(u83..u89)" TargetMode="External"/><Relationship Id="rId15" Type="http://schemas.openxmlformats.org/officeDocument/2006/relationships/hyperlink" Target="mailto:=+j4+@sum(p4..t4)" TargetMode="External"/><Relationship Id="rId23" Type="http://schemas.openxmlformats.org/officeDocument/2006/relationships/hyperlink" Target="mailto:=+j4+@sum(p4..t4)" TargetMode="External"/><Relationship Id="rId28" Type="http://schemas.openxmlformats.org/officeDocument/2006/relationships/hyperlink" Target="mailto:=+j4+@sum(p4..t4)" TargetMode="External"/><Relationship Id="rId36" Type="http://schemas.openxmlformats.org/officeDocument/2006/relationships/hyperlink" Target="mailto:=+j4+@sum(p4..t4)" TargetMode="External"/><Relationship Id="rId10" Type="http://schemas.openxmlformats.org/officeDocument/2006/relationships/hyperlink" Target="mailto:=+AC81+@sum(ac83..ac89)" TargetMode="External"/><Relationship Id="rId19" Type="http://schemas.openxmlformats.org/officeDocument/2006/relationships/hyperlink" Target="mailto:=+j4+@sum(p4..t4)" TargetMode="External"/><Relationship Id="rId31" Type="http://schemas.openxmlformats.org/officeDocument/2006/relationships/hyperlink" Target="mailto:=+j4+@sum(p4..t4)" TargetMode="External"/><Relationship Id="rId4" Type="http://schemas.openxmlformats.org/officeDocument/2006/relationships/hyperlink" Target="mailto:+l31+@sum(o31..t31)" TargetMode="External"/><Relationship Id="rId9" Type="http://schemas.openxmlformats.org/officeDocument/2006/relationships/hyperlink" Target="mailto:=+B81+@sum(b83..b90)" TargetMode="External"/><Relationship Id="rId14" Type="http://schemas.openxmlformats.org/officeDocument/2006/relationships/hyperlink" Target="mailto:=+B81+@sum(b83..b90)" TargetMode="External"/><Relationship Id="rId22" Type="http://schemas.openxmlformats.org/officeDocument/2006/relationships/hyperlink" Target="mailto:=+j4+@sum(p4..t4)" TargetMode="External"/><Relationship Id="rId27" Type="http://schemas.openxmlformats.org/officeDocument/2006/relationships/hyperlink" Target="mailto:=+j4+@sum(p4..t4)" TargetMode="External"/><Relationship Id="rId30" Type="http://schemas.openxmlformats.org/officeDocument/2006/relationships/hyperlink" Target="mailto:=+j4+@sum(p4..t4)" TargetMode="External"/><Relationship Id="rId35" Type="http://schemas.openxmlformats.org/officeDocument/2006/relationships/hyperlink" Target="mailto:=+j4+@sum(p4..t4)" TargetMode="External"/><Relationship Id="rId8" Type="http://schemas.openxmlformats.org/officeDocument/2006/relationships/hyperlink" Target="mailto:=+B81+@sum(b83..b90)" TargetMode="External"/><Relationship Id="rId3" Type="http://schemas.openxmlformats.org/officeDocument/2006/relationships/hyperlink" Target="mailto:+l31+@sum(o31..t31)" TargetMode="External"/><Relationship Id="rId12" Type="http://schemas.openxmlformats.org/officeDocument/2006/relationships/hyperlink" Target="mailto:=+M81+@sum(m83..m89)" TargetMode="External"/><Relationship Id="rId17" Type="http://schemas.openxmlformats.org/officeDocument/2006/relationships/hyperlink" Target="mailto:=+j4+@sum(p4..t4)" TargetMode="External"/><Relationship Id="rId25" Type="http://schemas.openxmlformats.org/officeDocument/2006/relationships/hyperlink" Target="mailto:=+j4+@sum(p4..t4)" TargetMode="External"/><Relationship Id="rId33" Type="http://schemas.openxmlformats.org/officeDocument/2006/relationships/hyperlink" Target="mailto:=+j4+@sum(p4..t4)" TargetMode="External"/><Relationship Id="rId38" Type="http://schemas.openxmlformats.org/officeDocument/2006/relationships/hyperlink" Target="mailto:=+j4+@sum(p4..t4)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=+B81+@sum(b83..b90)" TargetMode="External"/><Relationship Id="rId13" Type="http://schemas.openxmlformats.org/officeDocument/2006/relationships/hyperlink" Target="mailto:=+M81+@sum(m83..m89)" TargetMode="External"/><Relationship Id="rId18" Type="http://schemas.openxmlformats.org/officeDocument/2006/relationships/hyperlink" Target="mailto:=+B81+@sum(b83..b90)" TargetMode="External"/><Relationship Id="rId3" Type="http://schemas.openxmlformats.org/officeDocument/2006/relationships/hyperlink" Target="mailto:+l31+@sum(o31..t31)" TargetMode="External"/><Relationship Id="rId7" Type="http://schemas.openxmlformats.org/officeDocument/2006/relationships/hyperlink" Target="mailto:=+U81+@sum(u83..u89)" TargetMode="External"/><Relationship Id="rId12" Type="http://schemas.openxmlformats.org/officeDocument/2006/relationships/hyperlink" Target="mailto:=+M81+@sum(m83..m89)" TargetMode="External"/><Relationship Id="rId17" Type="http://schemas.openxmlformats.org/officeDocument/2006/relationships/hyperlink" Target="mailto:=+B81+@sum(b83..b90)" TargetMode="External"/><Relationship Id="rId2" Type="http://schemas.openxmlformats.org/officeDocument/2006/relationships/hyperlink" Target="mailto:+l31+@sum(o31..t31)" TargetMode="External"/><Relationship Id="rId16" Type="http://schemas.openxmlformats.org/officeDocument/2006/relationships/hyperlink" Target="mailto:+j4+@SUM(p4..t4)" TargetMode="External"/><Relationship Id="rId1" Type="http://schemas.openxmlformats.org/officeDocument/2006/relationships/hyperlink" Target="mailto:+l31+@sum(o31..t31)" TargetMode="External"/><Relationship Id="rId6" Type="http://schemas.openxmlformats.org/officeDocument/2006/relationships/hyperlink" Target="mailto:=+U81+@sum(u83..u89)" TargetMode="External"/><Relationship Id="rId11" Type="http://schemas.openxmlformats.org/officeDocument/2006/relationships/hyperlink" Target="mailto:=+AC81+@sum(ac83..ac89)" TargetMode="External"/><Relationship Id="rId5" Type="http://schemas.openxmlformats.org/officeDocument/2006/relationships/hyperlink" Target="mailto:=+U81+@sum(u83..u89)" TargetMode="External"/><Relationship Id="rId15" Type="http://schemas.openxmlformats.org/officeDocument/2006/relationships/hyperlink" Target="mailto:+j4+@SUM(p4..t4)" TargetMode="External"/><Relationship Id="rId10" Type="http://schemas.openxmlformats.org/officeDocument/2006/relationships/hyperlink" Target="mailto:=+AC81+@sum(ac83..ac89)" TargetMode="External"/><Relationship Id="rId19" Type="http://schemas.openxmlformats.org/officeDocument/2006/relationships/printerSettings" Target="../printerSettings/printerSettings5.bin"/><Relationship Id="rId4" Type="http://schemas.openxmlformats.org/officeDocument/2006/relationships/hyperlink" Target="mailto:+l31+@sum(o31..t31)" TargetMode="External"/><Relationship Id="rId9" Type="http://schemas.openxmlformats.org/officeDocument/2006/relationships/hyperlink" Target="mailto:=+B81+@sum(b83..b90)" TargetMode="External"/><Relationship Id="rId14" Type="http://schemas.openxmlformats.org/officeDocument/2006/relationships/hyperlink" Target="mailto:=+B81+@sum(b83..b90)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01"/>
  <sheetViews>
    <sheetView tabSelected="1" zoomScaleNormal="100" workbookViewId="0">
      <selection activeCell="D1" sqref="D1"/>
    </sheetView>
  </sheetViews>
  <sheetFormatPr defaultRowHeight="14.4" x14ac:dyDescent="0.3"/>
  <cols>
    <col min="1" max="1" width="50.6640625" customWidth="1"/>
    <col min="2" max="17" width="15.6640625" customWidth="1"/>
    <col min="21" max="24" width="15.6640625" customWidth="1"/>
    <col min="25" max="25" width="15.88671875" customWidth="1"/>
    <col min="27" max="32" width="15.6640625" customWidth="1"/>
  </cols>
  <sheetData>
    <row r="1" spans="1:32" s="411" customFormat="1" ht="18.600000000000001" thickBot="1" x14ac:dyDescent="0.4">
      <c r="A1" s="408" t="s">
        <v>0</v>
      </c>
      <c r="B1" s="421" t="s">
        <v>129</v>
      </c>
      <c r="C1" s="422"/>
      <c r="D1" s="409">
        <v>2025</v>
      </c>
      <c r="E1" s="416" t="s">
        <v>130</v>
      </c>
      <c r="F1" s="417"/>
      <c r="G1" s="417"/>
      <c r="H1" s="417"/>
      <c r="I1" s="417"/>
      <c r="J1" s="417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</row>
    <row r="2" spans="1:32" x14ac:dyDescent="0.3">
      <c r="A2" s="35"/>
      <c r="B2" s="418" t="s">
        <v>152</v>
      </c>
      <c r="C2" s="419"/>
      <c r="D2" s="419"/>
      <c r="E2" s="420"/>
      <c r="F2" s="418" t="s">
        <v>83</v>
      </c>
      <c r="G2" s="419"/>
      <c r="H2" s="39"/>
      <c r="I2" s="423" t="s">
        <v>138</v>
      </c>
      <c r="J2" s="424"/>
      <c r="K2" s="424"/>
      <c r="L2" s="425"/>
      <c r="M2" s="419" t="s">
        <v>139</v>
      </c>
      <c r="N2" s="419"/>
      <c r="O2" s="419"/>
      <c r="P2" s="419"/>
      <c r="Q2" s="419"/>
      <c r="R2" s="419"/>
      <c r="S2" s="419"/>
      <c r="T2" s="420"/>
      <c r="U2" s="418" t="s">
        <v>140</v>
      </c>
      <c r="V2" s="419"/>
      <c r="W2" s="419"/>
      <c r="X2" s="420"/>
      <c r="Y2" s="418" t="s">
        <v>1</v>
      </c>
      <c r="Z2" s="419"/>
      <c r="AA2" s="419"/>
      <c r="AB2" s="420"/>
      <c r="AC2" s="418" t="s">
        <v>141</v>
      </c>
      <c r="AD2" s="419"/>
      <c r="AE2" s="419"/>
      <c r="AF2" s="420"/>
    </row>
    <row r="3" spans="1:32" ht="49.5" customHeight="1" thickBot="1" x14ac:dyDescent="0.35">
      <c r="A3" s="40" t="s">
        <v>72</v>
      </c>
      <c r="B3" s="263" t="s">
        <v>2</v>
      </c>
      <c r="C3" s="264" t="s">
        <v>79</v>
      </c>
      <c r="D3" s="265" t="s">
        <v>80</v>
      </c>
      <c r="E3" s="266" t="s">
        <v>3</v>
      </c>
      <c r="F3" s="263" t="s">
        <v>2</v>
      </c>
      <c r="G3" s="264" t="s">
        <v>79</v>
      </c>
      <c r="H3" s="265" t="s">
        <v>80</v>
      </c>
      <c r="I3" s="263" t="s">
        <v>2</v>
      </c>
      <c r="J3" s="264" t="s">
        <v>79</v>
      </c>
      <c r="K3" s="265" t="s">
        <v>80</v>
      </c>
      <c r="L3" s="267" t="s">
        <v>3</v>
      </c>
      <c r="M3" s="265" t="s">
        <v>4</v>
      </c>
      <c r="N3" s="268" t="s">
        <v>81</v>
      </c>
      <c r="O3" s="265" t="s">
        <v>82</v>
      </c>
      <c r="P3" s="264" t="s">
        <v>5</v>
      </c>
      <c r="Q3" s="265" t="s">
        <v>6</v>
      </c>
      <c r="R3" s="264" t="s">
        <v>7</v>
      </c>
      <c r="S3" s="269" t="s">
        <v>7</v>
      </c>
      <c r="T3" s="265" t="s">
        <v>7</v>
      </c>
      <c r="U3" s="263" t="s">
        <v>2</v>
      </c>
      <c r="V3" s="264" t="s">
        <v>79</v>
      </c>
      <c r="W3" s="265" t="s">
        <v>80</v>
      </c>
      <c r="X3" s="270" t="s">
        <v>3</v>
      </c>
      <c r="Y3" s="265" t="s">
        <v>8</v>
      </c>
      <c r="Z3" s="74"/>
      <c r="AA3" s="264" t="s">
        <v>9</v>
      </c>
      <c r="AB3" s="265" t="s">
        <v>10</v>
      </c>
      <c r="AC3" s="263" t="s">
        <v>2</v>
      </c>
      <c r="AD3" s="264" t="s">
        <v>79</v>
      </c>
      <c r="AE3" s="265" t="s">
        <v>80</v>
      </c>
      <c r="AF3" s="267" t="s">
        <v>3</v>
      </c>
    </row>
    <row r="4" spans="1:32" x14ac:dyDescent="0.3">
      <c r="A4" s="52" t="s">
        <v>74</v>
      </c>
      <c r="B4" s="262">
        <v>33533</v>
      </c>
      <c r="C4" s="122">
        <v>83217.429999999993</v>
      </c>
      <c r="D4" s="227"/>
      <c r="E4" s="225">
        <f>+B4+C4</f>
        <v>116750.43</v>
      </c>
      <c r="F4" s="121">
        <v>0</v>
      </c>
      <c r="G4" s="122">
        <v>0</v>
      </c>
      <c r="H4" s="91"/>
      <c r="I4" s="87">
        <f>B4+F4</f>
        <v>33533</v>
      </c>
      <c r="J4" s="88">
        <f>+C4+G4</f>
        <v>83217.429999999993</v>
      </c>
      <c r="K4" s="88"/>
      <c r="L4" s="89">
        <f>I4+J4+K4</f>
        <v>116750.43</v>
      </c>
      <c r="M4" s="121"/>
      <c r="N4" s="122"/>
      <c r="O4" s="88"/>
      <c r="P4" s="122"/>
      <c r="Q4" s="122">
        <v>-1277.26</v>
      </c>
      <c r="R4" s="122"/>
      <c r="S4" s="122"/>
      <c r="T4" s="123"/>
      <c r="U4" s="87">
        <f>M4+I4</f>
        <v>33533</v>
      </c>
      <c r="V4" s="34">
        <f>+SUM(N4:T4)+J4</f>
        <v>81940.17</v>
      </c>
      <c r="W4" s="227"/>
      <c r="X4" s="89">
        <f>+U4+V4+W4</f>
        <v>115473.17</v>
      </c>
      <c r="Y4" s="97">
        <f>X4/$X$81</f>
        <v>2.6791647023014422E-2</v>
      </c>
      <c r="Z4" s="93"/>
      <c r="AA4" s="88">
        <f t="shared" ref="AA4:AA27" si="0">Y4*$AA$92</f>
        <v>0</v>
      </c>
      <c r="AB4" s="91">
        <f t="shared" ref="AB4:AB27" si="1">Y4*$AB$93</f>
        <v>11757.838742895328</v>
      </c>
      <c r="AC4" s="87">
        <f>U4</f>
        <v>33533</v>
      </c>
      <c r="AD4" s="88">
        <f>+V4+AB4</f>
        <v>93698.008742895327</v>
      </c>
      <c r="AE4" s="88"/>
      <c r="AF4" s="89">
        <f>+AC4+AD4+AE4</f>
        <v>127231.00874289533</v>
      </c>
    </row>
    <row r="5" spans="1:32" x14ac:dyDescent="0.3">
      <c r="A5" s="63"/>
      <c r="B5" s="53">
        <v>0</v>
      </c>
      <c r="C5" s="54">
        <v>0</v>
      </c>
      <c r="D5" s="33"/>
      <c r="E5" s="55">
        <f t="shared" ref="E5:E27" si="2">+B5+C5</f>
        <v>0</v>
      </c>
      <c r="F5" s="56">
        <v>0</v>
      </c>
      <c r="G5" s="54">
        <v>0</v>
      </c>
      <c r="H5" s="62">
        <v>0</v>
      </c>
      <c r="I5" s="58">
        <f>B5+F5</f>
        <v>0</v>
      </c>
      <c r="J5" s="59">
        <f t="shared" ref="J5:J27" si="3">+C5+G5</f>
        <v>0</v>
      </c>
      <c r="K5" s="59"/>
      <c r="L5" s="60">
        <f t="shared" ref="L5:L27" si="4">I5+J5+K5</f>
        <v>0</v>
      </c>
      <c r="M5" s="56"/>
      <c r="N5" s="54"/>
      <c r="O5" s="59"/>
      <c r="P5" s="54"/>
      <c r="Q5" s="54"/>
      <c r="R5" s="54"/>
      <c r="S5" s="54"/>
      <c r="T5" s="57"/>
      <c r="U5" s="58">
        <f t="shared" ref="U5:U27" si="5">M5+I5</f>
        <v>0</v>
      </c>
      <c r="V5" s="1">
        <f t="shared" ref="V5:V27" si="6">+SUM(N5:T5)+J5</f>
        <v>0</v>
      </c>
      <c r="W5" s="33"/>
      <c r="X5" s="60">
        <f t="shared" ref="X5:X27" si="7">+U5+V5+W5</f>
        <v>0</v>
      </c>
      <c r="Y5" s="61">
        <f t="shared" ref="Y5:Y27" si="8">X5/$X$81</f>
        <v>0</v>
      </c>
      <c r="Z5" s="32"/>
      <c r="AA5" s="59">
        <f t="shared" si="0"/>
        <v>0</v>
      </c>
      <c r="AB5" s="62">
        <f t="shared" si="1"/>
        <v>0</v>
      </c>
      <c r="AC5" s="58">
        <f t="shared" ref="AC5:AC27" si="9">U5</f>
        <v>0</v>
      </c>
      <c r="AD5" s="59">
        <f t="shared" ref="AD5:AD27" si="10">+V5+AB5</f>
        <v>0</v>
      </c>
      <c r="AE5" s="59"/>
      <c r="AF5" s="60">
        <f t="shared" ref="AF5:AF27" si="11">+AC5+AD5+AE5</f>
        <v>0</v>
      </c>
    </row>
    <row r="6" spans="1:32" x14ac:dyDescent="0.3">
      <c r="A6" s="388" t="s">
        <v>122</v>
      </c>
      <c r="B6" s="53">
        <v>226907</v>
      </c>
      <c r="C6" s="54">
        <v>101356.96</v>
      </c>
      <c r="D6" s="33"/>
      <c r="E6" s="55">
        <f t="shared" si="2"/>
        <v>328263.96000000002</v>
      </c>
      <c r="F6" s="56">
        <v>0</v>
      </c>
      <c r="G6" s="54">
        <v>0</v>
      </c>
      <c r="H6" s="62">
        <v>0</v>
      </c>
      <c r="I6" s="58">
        <f t="shared" ref="I6:I27" si="12">B6+F6</f>
        <v>226907</v>
      </c>
      <c r="J6" s="59">
        <f t="shared" si="3"/>
        <v>101356.96</v>
      </c>
      <c r="K6" s="59"/>
      <c r="L6" s="60">
        <f t="shared" si="4"/>
        <v>328263.96000000002</v>
      </c>
      <c r="M6" s="56"/>
      <c r="N6" s="54"/>
      <c r="O6" s="59"/>
      <c r="P6" s="54"/>
      <c r="Q6" s="54">
        <v>-3382.96</v>
      </c>
      <c r="R6" s="54"/>
      <c r="S6" s="54"/>
      <c r="T6" s="57"/>
      <c r="U6" s="58">
        <f t="shared" si="5"/>
        <v>226907</v>
      </c>
      <c r="V6" s="1">
        <f t="shared" si="6"/>
        <v>97974</v>
      </c>
      <c r="W6" s="33"/>
      <c r="X6" s="60">
        <f t="shared" si="7"/>
        <v>324881</v>
      </c>
      <c r="Y6" s="61">
        <f t="shared" si="8"/>
        <v>7.5377657654015634E-2</v>
      </c>
      <c r="Z6" s="32"/>
      <c r="AA6" s="59">
        <f t="shared" si="0"/>
        <v>0</v>
      </c>
      <c r="AB6" s="62">
        <f t="shared" si="1"/>
        <v>33080.39788489895</v>
      </c>
      <c r="AC6" s="58">
        <f t="shared" si="9"/>
        <v>226907</v>
      </c>
      <c r="AD6" s="59">
        <f t="shared" si="10"/>
        <v>131054.39788489895</v>
      </c>
      <c r="AE6" s="59"/>
      <c r="AF6" s="60">
        <f t="shared" si="11"/>
        <v>357961.39788489894</v>
      </c>
    </row>
    <row r="7" spans="1:32" x14ac:dyDescent="0.3">
      <c r="A7" s="63" t="s">
        <v>78</v>
      </c>
      <c r="B7" s="53">
        <v>127471</v>
      </c>
      <c r="C7" s="54">
        <v>34090.480000000003</v>
      </c>
      <c r="D7" s="33"/>
      <c r="E7" s="55">
        <f t="shared" si="2"/>
        <v>161561.48000000001</v>
      </c>
      <c r="F7" s="56">
        <v>0</v>
      </c>
      <c r="G7" s="54">
        <v>0</v>
      </c>
      <c r="H7" s="62">
        <v>0</v>
      </c>
      <c r="I7" s="58">
        <f t="shared" si="12"/>
        <v>127471</v>
      </c>
      <c r="J7" s="59">
        <f t="shared" si="3"/>
        <v>34090.480000000003</v>
      </c>
      <c r="K7" s="59"/>
      <c r="L7" s="60">
        <f t="shared" si="4"/>
        <v>161561.48000000001</v>
      </c>
      <c r="M7" s="56"/>
      <c r="N7" s="54"/>
      <c r="O7" s="59"/>
      <c r="P7" s="54"/>
      <c r="Q7" s="54">
        <v>-1665.08</v>
      </c>
      <c r="R7" s="54"/>
      <c r="S7" s="54"/>
      <c r="T7" s="57"/>
      <c r="U7" s="58">
        <f t="shared" si="5"/>
        <v>127471</v>
      </c>
      <c r="V7" s="1">
        <f t="shared" si="6"/>
        <v>32425.4</v>
      </c>
      <c r="W7" s="33"/>
      <c r="X7" s="60">
        <f t="shared" si="7"/>
        <v>159896.4</v>
      </c>
      <c r="Y7" s="61">
        <f t="shared" si="8"/>
        <v>3.7098556392369961E-2</v>
      </c>
      <c r="Z7" s="32"/>
      <c r="AA7" s="59">
        <f t="shared" si="0"/>
        <v>0</v>
      </c>
      <c r="AB7" s="62">
        <f t="shared" si="1"/>
        <v>16281.150736309468</v>
      </c>
      <c r="AC7" s="58">
        <f t="shared" si="9"/>
        <v>127471</v>
      </c>
      <c r="AD7" s="59">
        <f t="shared" si="10"/>
        <v>48706.550736309466</v>
      </c>
      <c r="AE7" s="59"/>
      <c r="AF7" s="60">
        <f t="shared" si="11"/>
        <v>176177.55073630947</v>
      </c>
    </row>
    <row r="8" spans="1:32" x14ac:dyDescent="0.3">
      <c r="A8" s="63" t="s">
        <v>98</v>
      </c>
      <c r="B8" s="53">
        <v>5135</v>
      </c>
      <c r="C8" s="54">
        <v>2370.17</v>
      </c>
      <c r="D8" s="33"/>
      <c r="E8" s="55">
        <f t="shared" si="2"/>
        <v>7505.17</v>
      </c>
      <c r="F8" s="56">
        <v>0</v>
      </c>
      <c r="G8" s="54">
        <v>0</v>
      </c>
      <c r="H8" s="62">
        <v>0</v>
      </c>
      <c r="I8" s="58">
        <f t="shared" si="12"/>
        <v>5135</v>
      </c>
      <c r="J8" s="59">
        <f t="shared" si="3"/>
        <v>2370.17</v>
      </c>
      <c r="K8" s="59"/>
      <c r="L8" s="60">
        <f t="shared" si="4"/>
        <v>7505.17</v>
      </c>
      <c r="M8" s="56"/>
      <c r="N8" s="54"/>
      <c r="O8" s="59"/>
      <c r="P8" s="54"/>
      <c r="Q8" s="54">
        <v>-77.37</v>
      </c>
      <c r="R8" s="54"/>
      <c r="S8" s="54"/>
      <c r="T8" s="57"/>
      <c r="U8" s="58">
        <f t="shared" si="5"/>
        <v>5135</v>
      </c>
      <c r="V8" s="1">
        <f t="shared" si="6"/>
        <v>2292.8000000000002</v>
      </c>
      <c r="W8" s="33"/>
      <c r="X8" s="60">
        <f t="shared" si="7"/>
        <v>7427.8</v>
      </c>
      <c r="Y8" s="61">
        <f t="shared" si="8"/>
        <v>1.7233699893884141E-3</v>
      </c>
      <c r="Z8" s="32"/>
      <c r="AA8" s="59">
        <f t="shared" si="0"/>
        <v>0</v>
      </c>
      <c r="AB8" s="62">
        <f t="shared" si="1"/>
        <v>756.32178985367693</v>
      </c>
      <c r="AC8" s="58">
        <f t="shared" si="9"/>
        <v>5135</v>
      </c>
      <c r="AD8" s="59">
        <f t="shared" si="10"/>
        <v>3049.121789853677</v>
      </c>
      <c r="AE8" s="59"/>
      <c r="AF8" s="60">
        <f t="shared" si="11"/>
        <v>8184.121789853677</v>
      </c>
    </row>
    <row r="9" spans="1:32" x14ac:dyDescent="0.3">
      <c r="A9" s="63" t="s">
        <v>7</v>
      </c>
      <c r="B9" s="53">
        <v>0</v>
      </c>
      <c r="C9" s="54">
        <v>0</v>
      </c>
      <c r="D9" s="33"/>
      <c r="E9" s="55">
        <f t="shared" si="2"/>
        <v>0</v>
      </c>
      <c r="F9" s="56">
        <v>0</v>
      </c>
      <c r="G9" s="54">
        <v>0</v>
      </c>
      <c r="H9" s="62">
        <v>0</v>
      </c>
      <c r="I9" s="58">
        <f t="shared" si="12"/>
        <v>0</v>
      </c>
      <c r="J9" s="59">
        <f t="shared" si="3"/>
        <v>0</v>
      </c>
      <c r="K9" s="59"/>
      <c r="L9" s="60">
        <f t="shared" si="4"/>
        <v>0</v>
      </c>
      <c r="M9" s="56"/>
      <c r="N9" s="54"/>
      <c r="O9" s="59"/>
      <c r="P9" s="54"/>
      <c r="Q9" s="54"/>
      <c r="R9" s="54"/>
      <c r="S9" s="54"/>
      <c r="T9" s="57"/>
      <c r="U9" s="58">
        <f t="shared" si="5"/>
        <v>0</v>
      </c>
      <c r="V9" s="1">
        <f t="shared" si="6"/>
        <v>0</v>
      </c>
      <c r="W9" s="33"/>
      <c r="X9" s="60">
        <f t="shared" si="7"/>
        <v>0</v>
      </c>
      <c r="Y9" s="61">
        <f t="shared" si="8"/>
        <v>0</v>
      </c>
      <c r="Z9" s="32"/>
      <c r="AA9" s="59">
        <f t="shared" si="0"/>
        <v>0</v>
      </c>
      <c r="AB9" s="62">
        <f t="shared" si="1"/>
        <v>0</v>
      </c>
      <c r="AC9" s="58">
        <f t="shared" si="9"/>
        <v>0</v>
      </c>
      <c r="AD9" s="59">
        <f t="shared" si="10"/>
        <v>0</v>
      </c>
      <c r="AE9" s="59"/>
      <c r="AF9" s="60">
        <f t="shared" si="11"/>
        <v>0</v>
      </c>
    </row>
    <row r="10" spans="1:32" x14ac:dyDescent="0.3">
      <c r="A10" s="63" t="s">
        <v>87</v>
      </c>
      <c r="B10" s="53">
        <v>50000</v>
      </c>
      <c r="C10" s="54">
        <v>24539.5</v>
      </c>
      <c r="D10" s="33"/>
      <c r="E10" s="55">
        <f t="shared" si="2"/>
        <v>74539.5</v>
      </c>
      <c r="F10" s="56">
        <v>0</v>
      </c>
      <c r="G10" s="54">
        <v>0</v>
      </c>
      <c r="H10" s="62">
        <v>0</v>
      </c>
      <c r="I10" s="58">
        <f t="shared" si="12"/>
        <v>50000</v>
      </c>
      <c r="J10" s="59">
        <f t="shared" si="3"/>
        <v>24539.5</v>
      </c>
      <c r="K10" s="59"/>
      <c r="L10" s="60">
        <f t="shared" si="4"/>
        <v>74539.5</v>
      </c>
      <c r="M10" s="56"/>
      <c r="N10" s="54"/>
      <c r="O10" s="59"/>
      <c r="P10" s="54"/>
      <c r="Q10" s="54">
        <v>-768.42</v>
      </c>
      <c r="R10" s="54"/>
      <c r="S10" s="54"/>
      <c r="T10" s="57"/>
      <c r="U10" s="58">
        <f t="shared" si="5"/>
        <v>50000</v>
      </c>
      <c r="V10" s="1">
        <f t="shared" si="6"/>
        <v>23771.08</v>
      </c>
      <c r="W10" s="33"/>
      <c r="X10" s="60">
        <f t="shared" si="7"/>
        <v>73771.08</v>
      </c>
      <c r="Y10" s="61">
        <f t="shared" si="8"/>
        <v>1.7116086237751668E-2</v>
      </c>
      <c r="Z10" s="32"/>
      <c r="AA10" s="59">
        <f t="shared" si="0"/>
        <v>0</v>
      </c>
      <c r="AB10" s="62">
        <f t="shared" si="1"/>
        <v>7511.6017212416582</v>
      </c>
      <c r="AC10" s="58">
        <f t="shared" si="9"/>
        <v>50000</v>
      </c>
      <c r="AD10" s="59">
        <f t="shared" si="10"/>
        <v>31282.681721241661</v>
      </c>
      <c r="AE10" s="59"/>
      <c r="AF10" s="60">
        <f t="shared" si="11"/>
        <v>81282.681721241664</v>
      </c>
    </row>
    <row r="11" spans="1:32" x14ac:dyDescent="0.3">
      <c r="A11" s="63" t="s">
        <v>88</v>
      </c>
      <c r="B11" s="53">
        <v>302040</v>
      </c>
      <c r="C11" s="54">
        <v>59248.35</v>
      </c>
      <c r="D11" s="33"/>
      <c r="E11" s="55">
        <f t="shared" si="2"/>
        <v>361288.35</v>
      </c>
      <c r="F11" s="56"/>
      <c r="G11" s="54"/>
      <c r="H11" s="62"/>
      <c r="I11" s="58">
        <f t="shared" si="12"/>
        <v>302040</v>
      </c>
      <c r="J11" s="59">
        <f t="shared" si="3"/>
        <v>59248.35</v>
      </c>
      <c r="K11" s="59"/>
      <c r="L11" s="60">
        <f t="shared" si="4"/>
        <v>361288.35</v>
      </c>
      <c r="M11" s="56"/>
      <c r="N11" s="54"/>
      <c r="O11" s="59"/>
      <c r="P11" s="54"/>
      <c r="Q11" s="54">
        <v>-3724.19</v>
      </c>
      <c r="R11" s="54"/>
      <c r="S11" s="54"/>
      <c r="T11" s="57"/>
      <c r="U11" s="58">
        <f t="shared" si="5"/>
        <v>302040</v>
      </c>
      <c r="V11" s="1">
        <f t="shared" si="6"/>
        <v>55524.159999999996</v>
      </c>
      <c r="W11" s="33"/>
      <c r="X11" s="60">
        <f t="shared" si="7"/>
        <v>357564.15999999997</v>
      </c>
      <c r="Y11" s="61">
        <f t="shared" si="8"/>
        <v>8.2960680500939327E-2</v>
      </c>
      <c r="Z11" s="32"/>
      <c r="AA11" s="59">
        <f t="shared" si="0"/>
        <v>0</v>
      </c>
      <c r="AB11" s="62">
        <f t="shared" si="1"/>
        <v>36408.299291678086</v>
      </c>
      <c r="AC11" s="58">
        <f t="shared" si="9"/>
        <v>302040</v>
      </c>
      <c r="AD11" s="59">
        <f t="shared" si="10"/>
        <v>91932.459291678082</v>
      </c>
      <c r="AE11" s="59"/>
      <c r="AF11" s="60">
        <f t="shared" si="11"/>
        <v>393972.4592916781</v>
      </c>
    </row>
    <row r="12" spans="1:32" x14ac:dyDescent="0.3">
      <c r="A12" s="63" t="s">
        <v>89</v>
      </c>
      <c r="B12" s="53">
        <v>100000</v>
      </c>
      <c r="C12" s="54">
        <v>15377.29</v>
      </c>
      <c r="D12" s="33"/>
      <c r="E12" s="55">
        <f t="shared" si="2"/>
        <v>115377.29000000001</v>
      </c>
      <c r="F12" s="56">
        <v>0</v>
      </c>
      <c r="G12" s="54"/>
      <c r="H12" s="62"/>
      <c r="I12" s="58">
        <f t="shared" si="12"/>
        <v>100000</v>
      </c>
      <c r="J12" s="59">
        <f t="shared" si="3"/>
        <v>15377.29</v>
      </c>
      <c r="K12" s="59"/>
      <c r="L12" s="60">
        <f t="shared" si="4"/>
        <v>115377.29000000001</v>
      </c>
      <c r="M12" s="56"/>
      <c r="N12" s="54"/>
      <c r="O12" s="59"/>
      <c r="P12" s="54"/>
      <c r="Q12" s="54">
        <v>-1183.3499999999999</v>
      </c>
      <c r="R12" s="54"/>
      <c r="S12" s="54"/>
      <c r="T12" s="57"/>
      <c r="U12" s="58">
        <f t="shared" si="5"/>
        <v>100000</v>
      </c>
      <c r="V12" s="1">
        <f t="shared" si="6"/>
        <v>14193.94</v>
      </c>
      <c r="W12" s="33"/>
      <c r="X12" s="60">
        <f t="shared" si="7"/>
        <v>114193.94</v>
      </c>
      <c r="Y12" s="61">
        <f t="shared" si="8"/>
        <v>2.6494844929322435E-2</v>
      </c>
      <c r="Z12" s="32"/>
      <c r="AA12" s="59">
        <f t="shared" si="0"/>
        <v>0</v>
      </c>
      <c r="AB12" s="62">
        <f t="shared" si="1"/>
        <v>11627.583549805244</v>
      </c>
      <c r="AC12" s="58">
        <f t="shared" si="9"/>
        <v>100000</v>
      </c>
      <c r="AD12" s="59">
        <f t="shared" si="10"/>
        <v>25821.523549805243</v>
      </c>
      <c r="AE12" s="59"/>
      <c r="AF12" s="60">
        <f t="shared" si="11"/>
        <v>125821.52354980525</v>
      </c>
    </row>
    <row r="13" spans="1:32" x14ac:dyDescent="0.3">
      <c r="A13" s="63" t="s">
        <v>90</v>
      </c>
      <c r="B13" s="53">
        <v>51150</v>
      </c>
      <c r="C13" s="54">
        <v>7606.86</v>
      </c>
      <c r="D13" s="33"/>
      <c r="E13" s="55">
        <f t="shared" si="2"/>
        <v>58756.86</v>
      </c>
      <c r="F13" s="56"/>
      <c r="G13" s="54"/>
      <c r="H13" s="62"/>
      <c r="I13" s="58">
        <f t="shared" si="12"/>
        <v>51150</v>
      </c>
      <c r="J13" s="59">
        <f t="shared" si="3"/>
        <v>7606.86</v>
      </c>
      <c r="K13" s="59"/>
      <c r="L13" s="60">
        <f t="shared" si="4"/>
        <v>58756.86</v>
      </c>
      <c r="M13" s="56"/>
      <c r="N13" s="54"/>
      <c r="O13" s="59"/>
      <c r="P13" s="54"/>
      <c r="Q13" s="54">
        <v>-478.87</v>
      </c>
      <c r="R13" s="54"/>
      <c r="S13" s="54"/>
      <c r="T13" s="57"/>
      <c r="U13" s="58">
        <f t="shared" si="5"/>
        <v>51150</v>
      </c>
      <c r="V13" s="1">
        <f t="shared" si="6"/>
        <v>7127.99</v>
      </c>
      <c r="W13" s="33"/>
      <c r="X13" s="60">
        <f t="shared" si="7"/>
        <v>58277.99</v>
      </c>
      <c r="Y13" s="61">
        <f t="shared" si="8"/>
        <v>1.3521438246570733E-2</v>
      </c>
      <c r="Z13" s="32"/>
      <c r="AA13" s="59">
        <f t="shared" si="0"/>
        <v>0</v>
      </c>
      <c r="AB13" s="62">
        <f t="shared" si="1"/>
        <v>5934.0469191247321</v>
      </c>
      <c r="AC13" s="58">
        <f t="shared" si="9"/>
        <v>51150</v>
      </c>
      <c r="AD13" s="59">
        <f t="shared" si="10"/>
        <v>13062.036919124732</v>
      </c>
      <c r="AE13" s="59"/>
      <c r="AF13" s="60">
        <f t="shared" si="11"/>
        <v>64212.03691912473</v>
      </c>
    </row>
    <row r="14" spans="1:32" x14ac:dyDescent="0.3">
      <c r="A14" s="63" t="s">
        <v>91</v>
      </c>
      <c r="B14" s="53">
        <v>85200</v>
      </c>
      <c r="C14" s="54">
        <v>17232.34</v>
      </c>
      <c r="D14" s="33"/>
      <c r="E14" s="55">
        <f t="shared" si="2"/>
        <v>102432.34</v>
      </c>
      <c r="F14" s="56"/>
      <c r="G14" s="54"/>
      <c r="H14" s="62"/>
      <c r="I14" s="58">
        <f t="shared" si="12"/>
        <v>85200</v>
      </c>
      <c r="J14" s="59">
        <f t="shared" si="3"/>
        <v>17232.34</v>
      </c>
      <c r="K14" s="59"/>
      <c r="L14" s="60">
        <f t="shared" si="4"/>
        <v>102432.34</v>
      </c>
      <c r="M14" s="56"/>
      <c r="N14" s="54"/>
      <c r="O14" s="59"/>
      <c r="P14" s="54"/>
      <c r="Q14" s="54">
        <v>-1055.94</v>
      </c>
      <c r="R14" s="54"/>
      <c r="S14" s="54"/>
      <c r="T14" s="57"/>
      <c r="U14" s="58">
        <f t="shared" si="5"/>
        <v>85200</v>
      </c>
      <c r="V14" s="1">
        <f t="shared" si="6"/>
        <v>16176.4</v>
      </c>
      <c r="W14" s="33"/>
      <c r="X14" s="60">
        <f t="shared" si="7"/>
        <v>101376.4</v>
      </c>
      <c r="Y14" s="61">
        <f t="shared" si="8"/>
        <v>2.3520967903313983E-2</v>
      </c>
      <c r="Z14" s="32"/>
      <c r="AA14" s="59">
        <f t="shared" si="0"/>
        <v>0</v>
      </c>
      <c r="AB14" s="62">
        <f t="shared" si="1"/>
        <v>10322.461603290651</v>
      </c>
      <c r="AC14" s="58">
        <f t="shared" si="9"/>
        <v>85200</v>
      </c>
      <c r="AD14" s="59">
        <f t="shared" si="10"/>
        <v>26498.86160329065</v>
      </c>
      <c r="AE14" s="59"/>
      <c r="AF14" s="60">
        <f t="shared" si="11"/>
        <v>111698.86160329066</v>
      </c>
    </row>
    <row r="15" spans="1:32" x14ac:dyDescent="0.3">
      <c r="A15" s="63" t="s">
        <v>94</v>
      </c>
      <c r="B15" s="53">
        <v>315304.14</v>
      </c>
      <c r="C15" s="54">
        <v>53616.1</v>
      </c>
      <c r="D15" s="33"/>
      <c r="E15" s="55">
        <f t="shared" si="2"/>
        <v>368920.24</v>
      </c>
      <c r="F15" s="56"/>
      <c r="G15" s="54"/>
      <c r="H15" s="62"/>
      <c r="I15" s="58">
        <f t="shared" si="12"/>
        <v>315304.14</v>
      </c>
      <c r="J15" s="59">
        <f t="shared" si="3"/>
        <v>53616.1</v>
      </c>
      <c r="K15" s="59"/>
      <c r="L15" s="60">
        <f t="shared" si="4"/>
        <v>368920.24</v>
      </c>
      <c r="M15" s="56"/>
      <c r="N15" s="54"/>
      <c r="O15" s="59"/>
      <c r="P15" s="54"/>
      <c r="Q15" s="54">
        <v>-3798.42</v>
      </c>
      <c r="R15" s="54"/>
      <c r="S15" s="54"/>
      <c r="T15" s="57"/>
      <c r="U15" s="58">
        <f t="shared" si="5"/>
        <v>315304.14</v>
      </c>
      <c r="V15" s="1">
        <f t="shared" si="6"/>
        <v>49817.68</v>
      </c>
      <c r="W15" s="33"/>
      <c r="X15" s="60">
        <f t="shared" si="7"/>
        <v>365121.82</v>
      </c>
      <c r="Y15" s="61">
        <f t="shared" si="8"/>
        <v>8.4714180115091742E-2</v>
      </c>
      <c r="Z15" s="32"/>
      <c r="AA15" s="59">
        <f t="shared" si="0"/>
        <v>0</v>
      </c>
      <c r="AB15" s="62">
        <f t="shared" si="1"/>
        <v>37177.843832229206</v>
      </c>
      <c r="AC15" s="58">
        <f t="shared" si="9"/>
        <v>315304.14</v>
      </c>
      <c r="AD15" s="59">
        <f t="shared" si="10"/>
        <v>86995.523832229199</v>
      </c>
      <c r="AE15" s="59"/>
      <c r="AF15" s="60">
        <f t="shared" si="11"/>
        <v>402299.66383222921</v>
      </c>
    </row>
    <row r="16" spans="1:32" ht="15" customHeight="1" x14ac:dyDescent="0.3">
      <c r="A16" s="63" t="s">
        <v>115</v>
      </c>
      <c r="B16" s="53">
        <v>203439.05</v>
      </c>
      <c r="C16" s="54">
        <v>23189.47</v>
      </c>
      <c r="D16" s="33"/>
      <c r="E16" s="55">
        <f t="shared" si="2"/>
        <v>226628.52</v>
      </c>
      <c r="F16" s="56"/>
      <c r="G16" s="54"/>
      <c r="H16" s="62"/>
      <c r="I16" s="58">
        <f t="shared" si="12"/>
        <v>203439.05</v>
      </c>
      <c r="J16" s="59">
        <f t="shared" si="3"/>
        <v>23189.47</v>
      </c>
      <c r="K16" s="59"/>
      <c r="L16" s="60">
        <f t="shared" si="4"/>
        <v>226628.52</v>
      </c>
      <c r="M16" s="56"/>
      <c r="N16" s="54"/>
      <c r="O16" s="59"/>
      <c r="P16" s="54"/>
      <c r="Q16" s="54">
        <v>-2320.88</v>
      </c>
      <c r="R16" s="54"/>
      <c r="S16" s="54"/>
      <c r="T16" s="57"/>
      <c r="U16" s="58">
        <f t="shared" si="5"/>
        <v>203439.05</v>
      </c>
      <c r="V16" s="1">
        <f t="shared" si="6"/>
        <v>20868.59</v>
      </c>
      <c r="W16" s="33"/>
      <c r="X16" s="60">
        <f t="shared" si="7"/>
        <v>224307.63999999998</v>
      </c>
      <c r="Y16" s="61">
        <f t="shared" si="8"/>
        <v>5.2043008046331371E-2</v>
      </c>
      <c r="Z16" s="32"/>
      <c r="AA16" s="59">
        <f t="shared" si="0"/>
        <v>0</v>
      </c>
      <c r="AB16" s="62">
        <f t="shared" si="1"/>
        <v>22839.704321959962</v>
      </c>
      <c r="AC16" s="58">
        <f t="shared" si="9"/>
        <v>203439.05</v>
      </c>
      <c r="AD16" s="59">
        <f t="shared" si="10"/>
        <v>43708.294321959962</v>
      </c>
      <c r="AE16" s="59"/>
      <c r="AF16" s="60">
        <f t="shared" si="11"/>
        <v>247147.34432195994</v>
      </c>
    </row>
    <row r="17" spans="1:32" x14ac:dyDescent="0.3">
      <c r="A17" s="63" t="s">
        <v>92</v>
      </c>
      <c r="B17" s="53">
        <v>200356.02</v>
      </c>
      <c r="C17" s="54">
        <v>22429.02</v>
      </c>
      <c r="D17" s="33"/>
      <c r="E17" s="55">
        <f t="shared" si="2"/>
        <v>222785.03999999998</v>
      </c>
      <c r="F17" s="56"/>
      <c r="G17" s="54"/>
      <c r="H17" s="62"/>
      <c r="I17" s="58">
        <f t="shared" si="12"/>
        <v>200356.02</v>
      </c>
      <c r="J17" s="59">
        <f t="shared" si="3"/>
        <v>22429.02</v>
      </c>
      <c r="K17" s="59"/>
      <c r="L17" s="60">
        <f t="shared" si="4"/>
        <v>222785.03999999998</v>
      </c>
      <c r="M17" s="56"/>
      <c r="N17" s="54"/>
      <c r="O17" s="59"/>
      <c r="P17" s="54"/>
      <c r="Q17" s="54">
        <v>-2278.9299999999998</v>
      </c>
      <c r="R17" s="54"/>
      <c r="S17" s="54"/>
      <c r="T17" s="57"/>
      <c r="U17" s="58">
        <f t="shared" si="5"/>
        <v>200356.02</v>
      </c>
      <c r="V17" s="1">
        <f t="shared" si="6"/>
        <v>20150.09</v>
      </c>
      <c r="W17" s="33"/>
      <c r="X17" s="60">
        <f t="shared" si="7"/>
        <v>220506.11</v>
      </c>
      <c r="Y17" s="61">
        <f t="shared" si="8"/>
        <v>5.1160991471334773E-2</v>
      </c>
      <c r="Z17" s="32"/>
      <c r="AA17" s="59">
        <f t="shared" si="0"/>
        <v>0</v>
      </c>
      <c r="AB17" s="62">
        <f t="shared" si="1"/>
        <v>22452.62066680198</v>
      </c>
      <c r="AC17" s="58">
        <f t="shared" si="9"/>
        <v>200356.02</v>
      </c>
      <c r="AD17" s="59">
        <f t="shared" si="10"/>
        <v>42602.710666801984</v>
      </c>
      <c r="AE17" s="59"/>
      <c r="AF17" s="60">
        <f t="shared" si="11"/>
        <v>242958.73066680197</v>
      </c>
    </row>
    <row r="18" spans="1:32" x14ac:dyDescent="0.3">
      <c r="A18" s="63" t="s">
        <v>93</v>
      </c>
      <c r="B18" s="53">
        <v>120817</v>
      </c>
      <c r="C18" s="54">
        <v>14582.02</v>
      </c>
      <c r="D18" s="33"/>
      <c r="E18" s="55">
        <f t="shared" si="2"/>
        <v>135399.01999999999</v>
      </c>
      <c r="F18" s="56"/>
      <c r="G18" s="54"/>
      <c r="H18" s="62"/>
      <c r="I18" s="58">
        <f t="shared" si="12"/>
        <v>120817</v>
      </c>
      <c r="J18" s="59">
        <f t="shared" si="3"/>
        <v>14582.02</v>
      </c>
      <c r="K18" s="59"/>
      <c r="L18" s="60">
        <f t="shared" si="4"/>
        <v>135399.01999999999</v>
      </c>
      <c r="M18" s="56"/>
      <c r="N18" s="54"/>
      <c r="O18" s="59"/>
      <c r="P18" s="54"/>
      <c r="Q18" s="54">
        <v>-1093.31</v>
      </c>
      <c r="R18" s="54"/>
      <c r="S18" s="54"/>
      <c r="T18" s="57"/>
      <c r="U18" s="58">
        <f t="shared" si="5"/>
        <v>120817</v>
      </c>
      <c r="V18" s="1">
        <f t="shared" si="6"/>
        <v>13488.710000000001</v>
      </c>
      <c r="W18" s="33"/>
      <c r="X18" s="60">
        <f t="shared" si="7"/>
        <v>134305.71</v>
      </c>
      <c r="Y18" s="61">
        <f t="shared" si="8"/>
        <v>3.1161101539823825E-2</v>
      </c>
      <c r="Z18" s="32"/>
      <c r="AA18" s="59">
        <f t="shared" si="0"/>
        <v>0</v>
      </c>
      <c r="AB18" s="62">
        <f t="shared" si="1"/>
        <v>13675.426771691333</v>
      </c>
      <c r="AC18" s="58">
        <f t="shared" si="9"/>
        <v>120817</v>
      </c>
      <c r="AD18" s="59">
        <f t="shared" si="10"/>
        <v>27164.136771691334</v>
      </c>
      <c r="AE18" s="59"/>
      <c r="AF18" s="60">
        <f t="shared" si="11"/>
        <v>147981.13677169132</v>
      </c>
    </row>
    <row r="19" spans="1:32" x14ac:dyDescent="0.3">
      <c r="A19" s="65" t="s">
        <v>7</v>
      </c>
      <c r="B19" s="53">
        <v>0</v>
      </c>
      <c r="C19" s="54">
        <v>0</v>
      </c>
      <c r="D19" s="33"/>
      <c r="E19" s="55">
        <f t="shared" si="2"/>
        <v>0</v>
      </c>
      <c r="F19" s="56"/>
      <c r="G19" s="54"/>
      <c r="H19" s="62"/>
      <c r="I19" s="58">
        <f t="shared" si="12"/>
        <v>0</v>
      </c>
      <c r="J19" s="59">
        <f t="shared" si="3"/>
        <v>0</v>
      </c>
      <c r="K19" s="59"/>
      <c r="L19" s="60">
        <f t="shared" si="4"/>
        <v>0</v>
      </c>
      <c r="M19" s="56"/>
      <c r="N19" s="54"/>
      <c r="O19" s="59"/>
      <c r="P19" s="54"/>
      <c r="Q19" s="54"/>
      <c r="R19" s="54"/>
      <c r="S19" s="54"/>
      <c r="T19" s="57"/>
      <c r="U19" s="58">
        <f t="shared" si="5"/>
        <v>0</v>
      </c>
      <c r="V19" s="1">
        <f t="shared" si="6"/>
        <v>0</v>
      </c>
      <c r="W19" s="33"/>
      <c r="X19" s="60">
        <f t="shared" si="7"/>
        <v>0</v>
      </c>
      <c r="Y19" s="61">
        <f t="shared" si="8"/>
        <v>0</v>
      </c>
      <c r="Z19" s="32"/>
      <c r="AA19" s="59">
        <f t="shared" si="0"/>
        <v>0</v>
      </c>
      <c r="AB19" s="62">
        <f t="shared" si="1"/>
        <v>0</v>
      </c>
      <c r="AC19" s="58">
        <f t="shared" si="9"/>
        <v>0</v>
      </c>
      <c r="AD19" s="59">
        <f t="shared" si="10"/>
        <v>0</v>
      </c>
      <c r="AE19" s="59"/>
      <c r="AF19" s="60">
        <f t="shared" si="11"/>
        <v>0</v>
      </c>
    </row>
    <row r="20" spans="1:32" x14ac:dyDescent="0.3">
      <c r="A20" s="63"/>
      <c r="B20" s="53">
        <v>0</v>
      </c>
      <c r="C20" s="54">
        <v>0</v>
      </c>
      <c r="D20" s="33"/>
      <c r="E20" s="55">
        <f t="shared" si="2"/>
        <v>0</v>
      </c>
      <c r="F20" s="56"/>
      <c r="G20" s="54"/>
      <c r="H20" s="62"/>
      <c r="I20" s="58">
        <f t="shared" si="12"/>
        <v>0</v>
      </c>
      <c r="J20" s="59">
        <f t="shared" si="3"/>
        <v>0</v>
      </c>
      <c r="K20" s="59"/>
      <c r="L20" s="60">
        <f t="shared" si="4"/>
        <v>0</v>
      </c>
      <c r="M20" s="56"/>
      <c r="N20" s="54"/>
      <c r="O20" s="59"/>
      <c r="P20" s="54"/>
      <c r="Q20" s="54"/>
      <c r="R20" s="54"/>
      <c r="S20" s="54"/>
      <c r="T20" s="57"/>
      <c r="U20" s="58">
        <f t="shared" si="5"/>
        <v>0</v>
      </c>
      <c r="V20" s="1">
        <f t="shared" si="6"/>
        <v>0</v>
      </c>
      <c r="W20" s="33"/>
      <c r="X20" s="60">
        <f t="shared" si="7"/>
        <v>0</v>
      </c>
      <c r="Y20" s="61">
        <f t="shared" si="8"/>
        <v>0</v>
      </c>
      <c r="Z20" s="32"/>
      <c r="AA20" s="59">
        <f t="shared" si="0"/>
        <v>0</v>
      </c>
      <c r="AB20" s="62">
        <f t="shared" si="1"/>
        <v>0</v>
      </c>
      <c r="AC20" s="58">
        <f t="shared" si="9"/>
        <v>0</v>
      </c>
      <c r="AD20" s="59">
        <f t="shared" si="10"/>
        <v>0</v>
      </c>
      <c r="AE20" s="59"/>
      <c r="AF20" s="60">
        <f t="shared" si="11"/>
        <v>0</v>
      </c>
    </row>
    <row r="21" spans="1:32" x14ac:dyDescent="0.3">
      <c r="A21" s="63" t="s">
        <v>95</v>
      </c>
      <c r="B21" s="53">
        <v>10000</v>
      </c>
      <c r="C21" s="54">
        <v>1535.05</v>
      </c>
      <c r="D21" s="33"/>
      <c r="E21" s="55">
        <f t="shared" si="2"/>
        <v>11535.05</v>
      </c>
      <c r="F21" s="56">
        <v>0</v>
      </c>
      <c r="G21" s="54">
        <v>0</v>
      </c>
      <c r="H21" s="62">
        <v>0</v>
      </c>
      <c r="I21" s="58">
        <f t="shared" si="12"/>
        <v>10000</v>
      </c>
      <c r="J21" s="59">
        <f t="shared" si="3"/>
        <v>1535.05</v>
      </c>
      <c r="K21" s="59"/>
      <c r="L21" s="60">
        <f t="shared" si="4"/>
        <v>11535.05</v>
      </c>
      <c r="M21" s="56"/>
      <c r="N21" s="54"/>
      <c r="O21" s="59"/>
      <c r="P21" s="54"/>
      <c r="Q21" s="54">
        <v>-116.3</v>
      </c>
      <c r="R21" s="54"/>
      <c r="S21" s="54"/>
      <c r="T21" s="57"/>
      <c r="U21" s="58">
        <f t="shared" si="5"/>
        <v>10000</v>
      </c>
      <c r="V21" s="1">
        <f t="shared" si="6"/>
        <v>1418.75</v>
      </c>
      <c r="W21" s="33"/>
      <c r="X21" s="60">
        <f t="shared" si="7"/>
        <v>11418.75</v>
      </c>
      <c r="Y21" s="61">
        <f t="shared" si="8"/>
        <v>2.6493350744943257E-3</v>
      </c>
      <c r="Z21" s="32"/>
      <c r="AA21" s="59">
        <f t="shared" si="0"/>
        <v>0</v>
      </c>
      <c r="AB21" s="62">
        <f t="shared" si="1"/>
        <v>1162.6927808895869</v>
      </c>
      <c r="AC21" s="58">
        <f t="shared" si="9"/>
        <v>10000</v>
      </c>
      <c r="AD21" s="59">
        <f t="shared" si="10"/>
        <v>2581.4427808895871</v>
      </c>
      <c r="AE21" s="59"/>
      <c r="AF21" s="60">
        <f t="shared" si="11"/>
        <v>12581.442780889587</v>
      </c>
    </row>
    <row r="22" spans="1:32" x14ac:dyDescent="0.3">
      <c r="A22" s="63" t="s">
        <v>96</v>
      </c>
      <c r="B22" s="53">
        <v>10000</v>
      </c>
      <c r="C22" s="54">
        <v>1182.0899999999999</v>
      </c>
      <c r="D22" s="33"/>
      <c r="E22" s="55">
        <f t="shared" si="2"/>
        <v>11182.09</v>
      </c>
      <c r="F22" s="56">
        <v>0</v>
      </c>
      <c r="G22" s="54">
        <v>0</v>
      </c>
      <c r="H22" s="62">
        <v>0</v>
      </c>
      <c r="I22" s="58">
        <f t="shared" si="12"/>
        <v>10000</v>
      </c>
      <c r="J22" s="59">
        <f t="shared" si="3"/>
        <v>1182.0899999999999</v>
      </c>
      <c r="K22" s="59"/>
      <c r="L22" s="60">
        <f t="shared" si="4"/>
        <v>11182.09</v>
      </c>
      <c r="M22" s="56"/>
      <c r="N22" s="54"/>
      <c r="O22" s="59"/>
      <c r="P22" s="54"/>
      <c r="Q22" s="54"/>
      <c r="R22" s="54"/>
      <c r="S22" s="54"/>
      <c r="T22" s="57"/>
      <c r="U22" s="58">
        <f t="shared" si="5"/>
        <v>10000</v>
      </c>
      <c r="V22" s="1">
        <f t="shared" si="6"/>
        <v>1182.0899999999999</v>
      </c>
      <c r="W22" s="33"/>
      <c r="X22" s="60">
        <f t="shared" si="7"/>
        <v>11182.09</v>
      </c>
      <c r="Y22" s="61">
        <f t="shared" si="8"/>
        <v>2.5944261187215989E-3</v>
      </c>
      <c r="Z22" s="32"/>
      <c r="AA22" s="59">
        <f t="shared" si="0"/>
        <v>0</v>
      </c>
      <c r="AB22" s="62">
        <f t="shared" si="1"/>
        <v>1138.5953207012712</v>
      </c>
      <c r="AC22" s="58">
        <f t="shared" si="9"/>
        <v>10000</v>
      </c>
      <c r="AD22" s="59">
        <f t="shared" si="10"/>
        <v>2320.6853207012709</v>
      </c>
      <c r="AE22" s="59"/>
      <c r="AF22" s="60">
        <f t="shared" si="11"/>
        <v>12320.685320701272</v>
      </c>
    </row>
    <row r="23" spans="1:32" x14ac:dyDescent="0.3">
      <c r="A23" s="63" t="s">
        <v>97</v>
      </c>
      <c r="B23" s="53">
        <v>40000</v>
      </c>
      <c r="C23" s="54">
        <v>-487.55</v>
      </c>
      <c r="D23" s="33"/>
      <c r="E23" s="55">
        <f t="shared" si="2"/>
        <v>39512.449999999997</v>
      </c>
      <c r="F23" s="56">
        <v>0</v>
      </c>
      <c r="G23" s="54">
        <v>0</v>
      </c>
      <c r="H23" s="62">
        <v>0</v>
      </c>
      <c r="I23" s="58">
        <f t="shared" si="12"/>
        <v>40000</v>
      </c>
      <c r="J23" s="59">
        <f t="shared" si="3"/>
        <v>-487.55</v>
      </c>
      <c r="K23" s="59"/>
      <c r="L23" s="60">
        <f t="shared" si="4"/>
        <v>39512.449999999997</v>
      </c>
      <c r="M23" s="56"/>
      <c r="N23" s="54"/>
      <c r="O23" s="59"/>
      <c r="P23" s="54"/>
      <c r="Q23" s="54"/>
      <c r="R23" s="54"/>
      <c r="S23" s="54"/>
      <c r="T23" s="57"/>
      <c r="U23" s="58">
        <f t="shared" si="5"/>
        <v>40000</v>
      </c>
      <c r="V23" s="1">
        <f t="shared" si="6"/>
        <v>-487.55</v>
      </c>
      <c r="W23" s="33"/>
      <c r="X23" s="60">
        <f t="shared" si="7"/>
        <v>39512.449999999997</v>
      </c>
      <c r="Y23" s="61">
        <f t="shared" si="8"/>
        <v>9.1675288156937759E-3</v>
      </c>
      <c r="Z23" s="32"/>
      <c r="AA23" s="59">
        <f t="shared" si="0"/>
        <v>0</v>
      </c>
      <c r="AB23" s="62">
        <f t="shared" si="1"/>
        <v>4023.2810395411716</v>
      </c>
      <c r="AC23" s="58">
        <f t="shared" si="9"/>
        <v>40000</v>
      </c>
      <c r="AD23" s="59">
        <f t="shared" si="10"/>
        <v>3535.7310395411714</v>
      </c>
      <c r="AE23" s="59"/>
      <c r="AF23" s="60">
        <f t="shared" si="11"/>
        <v>43535.73103954117</v>
      </c>
    </row>
    <row r="24" spans="1:32" x14ac:dyDescent="0.3">
      <c r="A24" s="63" t="s">
        <v>118</v>
      </c>
      <c r="B24" s="53">
        <v>0</v>
      </c>
      <c r="C24" s="54">
        <v>0</v>
      </c>
      <c r="D24" s="33"/>
      <c r="E24" s="55">
        <f t="shared" si="2"/>
        <v>0</v>
      </c>
      <c r="F24" s="56">
        <v>0</v>
      </c>
      <c r="G24" s="54">
        <v>0</v>
      </c>
      <c r="H24" s="62">
        <v>0</v>
      </c>
      <c r="I24" s="58">
        <f t="shared" si="12"/>
        <v>0</v>
      </c>
      <c r="J24" s="59">
        <f t="shared" si="3"/>
        <v>0</v>
      </c>
      <c r="K24" s="59"/>
      <c r="L24" s="60">
        <f t="shared" si="4"/>
        <v>0</v>
      </c>
      <c r="M24" s="56"/>
      <c r="N24" s="54"/>
      <c r="O24" s="59"/>
      <c r="P24" s="54"/>
      <c r="Q24" s="54"/>
      <c r="R24" s="54"/>
      <c r="S24" s="54"/>
      <c r="T24" s="57"/>
      <c r="U24" s="58">
        <f t="shared" si="5"/>
        <v>0</v>
      </c>
      <c r="V24" s="1">
        <f t="shared" si="6"/>
        <v>0</v>
      </c>
      <c r="W24" s="33"/>
      <c r="X24" s="60">
        <f t="shared" si="7"/>
        <v>0</v>
      </c>
      <c r="Y24" s="61">
        <f t="shared" si="8"/>
        <v>0</v>
      </c>
      <c r="Z24" s="32"/>
      <c r="AA24" s="59">
        <f t="shared" si="0"/>
        <v>0</v>
      </c>
      <c r="AB24" s="62">
        <f t="shared" si="1"/>
        <v>0</v>
      </c>
      <c r="AC24" s="58">
        <f t="shared" si="9"/>
        <v>0</v>
      </c>
      <c r="AD24" s="59">
        <f t="shared" si="10"/>
        <v>0</v>
      </c>
      <c r="AE24" s="59"/>
      <c r="AF24" s="60">
        <f t="shared" si="11"/>
        <v>0</v>
      </c>
    </row>
    <row r="25" spans="1:32" x14ac:dyDescent="0.3">
      <c r="A25" s="63"/>
      <c r="B25" s="53">
        <v>0</v>
      </c>
      <c r="C25" s="54">
        <v>0</v>
      </c>
      <c r="D25" s="33"/>
      <c r="E25" s="55">
        <f t="shared" si="2"/>
        <v>0</v>
      </c>
      <c r="F25" s="56">
        <v>0</v>
      </c>
      <c r="G25" s="54">
        <v>0</v>
      </c>
      <c r="H25" s="62">
        <v>0</v>
      </c>
      <c r="I25" s="58">
        <f t="shared" si="12"/>
        <v>0</v>
      </c>
      <c r="J25" s="59">
        <f t="shared" si="3"/>
        <v>0</v>
      </c>
      <c r="K25" s="59"/>
      <c r="L25" s="60">
        <f t="shared" si="4"/>
        <v>0</v>
      </c>
      <c r="M25" s="56"/>
      <c r="N25" s="54"/>
      <c r="O25" s="59"/>
      <c r="P25" s="54"/>
      <c r="Q25" s="54"/>
      <c r="R25" s="54"/>
      <c r="S25" s="54"/>
      <c r="T25" s="57"/>
      <c r="U25" s="58">
        <f t="shared" si="5"/>
        <v>0</v>
      </c>
      <c r="V25" s="1">
        <f t="shared" si="6"/>
        <v>0</v>
      </c>
      <c r="W25" s="33"/>
      <c r="X25" s="60">
        <f t="shared" si="7"/>
        <v>0</v>
      </c>
      <c r="Y25" s="61">
        <f t="shared" si="8"/>
        <v>0</v>
      </c>
      <c r="Z25" s="32"/>
      <c r="AA25" s="59">
        <f t="shared" si="0"/>
        <v>0</v>
      </c>
      <c r="AB25" s="62">
        <f t="shared" si="1"/>
        <v>0</v>
      </c>
      <c r="AC25" s="58">
        <f t="shared" si="9"/>
        <v>0</v>
      </c>
      <c r="AD25" s="59">
        <f t="shared" si="10"/>
        <v>0</v>
      </c>
      <c r="AE25" s="59"/>
      <c r="AF25" s="60">
        <f t="shared" si="11"/>
        <v>0</v>
      </c>
    </row>
    <row r="26" spans="1:32" x14ac:dyDescent="0.3">
      <c r="A26" s="63"/>
      <c r="B26" s="53">
        <v>0</v>
      </c>
      <c r="C26" s="54">
        <v>0</v>
      </c>
      <c r="D26" s="33"/>
      <c r="E26" s="55">
        <f t="shared" si="2"/>
        <v>0</v>
      </c>
      <c r="F26" s="56">
        <v>0</v>
      </c>
      <c r="G26" s="54">
        <v>0</v>
      </c>
      <c r="H26" s="62">
        <v>0</v>
      </c>
      <c r="I26" s="58">
        <f t="shared" si="12"/>
        <v>0</v>
      </c>
      <c r="J26" s="59">
        <f t="shared" si="3"/>
        <v>0</v>
      </c>
      <c r="K26" s="59"/>
      <c r="L26" s="60">
        <f t="shared" si="4"/>
        <v>0</v>
      </c>
      <c r="M26" s="56"/>
      <c r="N26" s="54"/>
      <c r="O26" s="59"/>
      <c r="P26" s="54"/>
      <c r="Q26" s="54"/>
      <c r="R26" s="54"/>
      <c r="S26" s="54"/>
      <c r="T26" s="57"/>
      <c r="U26" s="58">
        <f t="shared" si="5"/>
        <v>0</v>
      </c>
      <c r="V26" s="1">
        <f t="shared" si="6"/>
        <v>0</v>
      </c>
      <c r="W26" s="33"/>
      <c r="X26" s="60">
        <f t="shared" si="7"/>
        <v>0</v>
      </c>
      <c r="Y26" s="61">
        <f t="shared" si="8"/>
        <v>0</v>
      </c>
      <c r="Z26" s="32"/>
      <c r="AA26" s="59">
        <f t="shared" si="0"/>
        <v>0</v>
      </c>
      <c r="AB26" s="62">
        <f t="shared" si="1"/>
        <v>0</v>
      </c>
      <c r="AC26" s="58">
        <f t="shared" si="9"/>
        <v>0</v>
      </c>
      <c r="AD26" s="59">
        <f t="shared" si="10"/>
        <v>0</v>
      </c>
      <c r="AE26" s="59"/>
      <c r="AF26" s="60">
        <f t="shared" si="11"/>
        <v>0</v>
      </c>
    </row>
    <row r="27" spans="1:32" ht="15" thickBot="1" x14ac:dyDescent="0.35">
      <c r="A27" s="66" t="s">
        <v>7</v>
      </c>
      <c r="B27" s="53">
        <v>0</v>
      </c>
      <c r="C27" s="67">
        <v>0</v>
      </c>
      <c r="D27" s="222"/>
      <c r="E27" s="55">
        <f t="shared" si="2"/>
        <v>0</v>
      </c>
      <c r="F27" s="68">
        <v>0</v>
      </c>
      <c r="G27" s="67">
        <v>0</v>
      </c>
      <c r="H27" s="75">
        <v>0</v>
      </c>
      <c r="I27" s="70">
        <f t="shared" si="12"/>
        <v>0</v>
      </c>
      <c r="J27" s="59">
        <f t="shared" si="3"/>
        <v>0</v>
      </c>
      <c r="K27" s="71"/>
      <c r="L27" s="72">
        <f t="shared" si="4"/>
        <v>0</v>
      </c>
      <c r="M27" s="68"/>
      <c r="N27" s="67"/>
      <c r="O27" s="71"/>
      <c r="P27" s="67"/>
      <c r="Q27" s="67"/>
      <c r="R27" s="67"/>
      <c r="S27" s="67"/>
      <c r="T27" s="69"/>
      <c r="U27" s="70">
        <f t="shared" si="5"/>
        <v>0</v>
      </c>
      <c r="V27" s="1">
        <f t="shared" si="6"/>
        <v>0</v>
      </c>
      <c r="W27" s="33"/>
      <c r="X27" s="72">
        <f t="shared" si="7"/>
        <v>0</v>
      </c>
      <c r="Y27" s="73">
        <f t="shared" si="8"/>
        <v>0</v>
      </c>
      <c r="Z27" s="74"/>
      <c r="AA27" s="71">
        <f t="shared" si="0"/>
        <v>0</v>
      </c>
      <c r="AB27" s="75">
        <f t="shared" si="1"/>
        <v>0</v>
      </c>
      <c r="AC27" s="70">
        <f t="shared" si="9"/>
        <v>0</v>
      </c>
      <c r="AD27" s="59">
        <f t="shared" si="10"/>
        <v>0</v>
      </c>
      <c r="AE27" s="71">
        <f t="shared" ref="AE27" si="13">W27+AA27+AB27+ZC27</f>
        <v>0</v>
      </c>
      <c r="AF27" s="72">
        <f t="shared" si="11"/>
        <v>0</v>
      </c>
    </row>
    <row r="28" spans="1:32" ht="15" thickBot="1" x14ac:dyDescent="0.35">
      <c r="A28" s="76" t="s">
        <v>11</v>
      </c>
      <c r="B28" s="77">
        <f>SUM(B4:B27)</f>
        <v>1881352.2100000002</v>
      </c>
      <c r="C28" s="77">
        <f>SUM(C4:C27)</f>
        <v>461085.58</v>
      </c>
      <c r="D28" s="78"/>
      <c r="E28" s="79">
        <f t="shared" ref="E28:AF28" si="14">SUM(E4:E27)</f>
        <v>2342437.79</v>
      </c>
      <c r="F28" s="80">
        <f t="shared" si="14"/>
        <v>0</v>
      </c>
      <c r="G28" s="81">
        <f t="shared" si="14"/>
        <v>0</v>
      </c>
      <c r="H28" s="82">
        <f t="shared" si="14"/>
        <v>0</v>
      </c>
      <c r="I28" s="77">
        <f t="shared" si="14"/>
        <v>1881352.2100000002</v>
      </c>
      <c r="J28" s="81">
        <f>SUM(J4:J27)</f>
        <v>461085.58</v>
      </c>
      <c r="K28" s="81">
        <f>SUM(K4:K27)</f>
        <v>0</v>
      </c>
      <c r="L28" s="79">
        <f>SUM(L4:L27)</f>
        <v>2342437.79</v>
      </c>
      <c r="M28" s="83">
        <f t="shared" si="14"/>
        <v>0</v>
      </c>
      <c r="N28" s="81">
        <f t="shared" si="14"/>
        <v>0</v>
      </c>
      <c r="O28" s="81">
        <f t="shared" si="14"/>
        <v>0</v>
      </c>
      <c r="P28" s="81">
        <f t="shared" si="14"/>
        <v>0</v>
      </c>
      <c r="Q28" s="81">
        <f t="shared" si="14"/>
        <v>-23221.280000000002</v>
      </c>
      <c r="R28" s="81">
        <f t="shared" si="14"/>
        <v>0</v>
      </c>
      <c r="S28" s="81">
        <f t="shared" si="14"/>
        <v>0</v>
      </c>
      <c r="T28" s="82">
        <f t="shared" si="14"/>
        <v>0</v>
      </c>
      <c r="U28" s="77">
        <f t="shared" si="14"/>
        <v>1881352.2100000002</v>
      </c>
      <c r="V28" s="81">
        <f t="shared" si="14"/>
        <v>437864.30000000005</v>
      </c>
      <c r="W28" s="33"/>
      <c r="X28" s="79">
        <f t="shared" si="14"/>
        <v>2319216.5099999998</v>
      </c>
      <c r="Y28" s="84">
        <f>SUM(Y4:Y27)</f>
        <v>0.53809582005817802</v>
      </c>
      <c r="Z28" s="85"/>
      <c r="AA28" s="81">
        <f>SUM(AA4:AA27)</f>
        <v>0</v>
      </c>
      <c r="AB28" s="82">
        <f t="shared" si="14"/>
        <v>236149.86697291234</v>
      </c>
      <c r="AC28" s="77">
        <f t="shared" si="14"/>
        <v>1881352.2100000002</v>
      </c>
      <c r="AD28" s="81">
        <f t="shared" si="14"/>
        <v>674014.16697291227</v>
      </c>
      <c r="AE28" s="81">
        <f t="shared" si="14"/>
        <v>0</v>
      </c>
      <c r="AF28" s="79">
        <f t="shared" si="14"/>
        <v>2555366.3769729123</v>
      </c>
    </row>
    <row r="29" spans="1:32" ht="4.5" customHeight="1" thickTop="1" x14ac:dyDescent="0.4">
      <c r="A29" s="86"/>
      <c r="B29" s="87"/>
      <c r="C29" s="88"/>
      <c r="D29" s="88"/>
      <c r="E29" s="89"/>
      <c r="F29" s="90"/>
      <c r="G29" s="88"/>
      <c r="H29" s="91"/>
      <c r="I29" s="92"/>
      <c r="J29" s="93"/>
      <c r="K29" s="93"/>
      <c r="L29" s="94"/>
      <c r="M29" s="95"/>
      <c r="N29" s="93"/>
      <c r="O29" s="93"/>
      <c r="P29" s="93"/>
      <c r="Q29" s="93"/>
      <c r="R29" s="93"/>
      <c r="S29" s="93"/>
      <c r="T29" s="96"/>
      <c r="U29" s="87"/>
      <c r="V29" s="88"/>
      <c r="W29" s="88"/>
      <c r="X29" s="89"/>
      <c r="Y29" s="97"/>
      <c r="Z29" s="88"/>
      <c r="AA29" s="88"/>
      <c r="AB29" s="91"/>
      <c r="AC29" s="87"/>
      <c r="AD29" s="88"/>
      <c r="AE29" s="88"/>
      <c r="AF29" s="89"/>
    </row>
    <row r="30" spans="1:32" x14ac:dyDescent="0.3">
      <c r="A30" s="63" t="s">
        <v>75</v>
      </c>
      <c r="B30" s="204">
        <v>0</v>
      </c>
      <c r="C30" s="54">
        <v>25900.6</v>
      </c>
      <c r="D30" s="60">
        <v>0</v>
      </c>
      <c r="E30" s="55">
        <f t="shared" ref="E30:E46" si="15">+B30+C30+D30</f>
        <v>25900.6</v>
      </c>
      <c r="F30" s="197">
        <v>0</v>
      </c>
      <c r="G30" s="54">
        <v>0</v>
      </c>
      <c r="H30" s="62">
        <v>0</v>
      </c>
      <c r="I30" s="58">
        <f t="shared" ref="I30:I46" si="16">B30+F30</f>
        <v>0</v>
      </c>
      <c r="J30" s="59">
        <f t="shared" ref="J30:K45" si="17">+C30+G30</f>
        <v>25900.6</v>
      </c>
      <c r="K30" s="59">
        <f t="shared" si="17"/>
        <v>0</v>
      </c>
      <c r="L30" s="60">
        <f t="shared" ref="L30:L46" si="18">I30+J30+K30</f>
        <v>25900.6</v>
      </c>
      <c r="M30" s="197"/>
      <c r="N30" s="98"/>
      <c r="O30" s="27"/>
      <c r="P30" s="98"/>
      <c r="Q30" s="98">
        <v>-265.67</v>
      </c>
      <c r="R30" s="98"/>
      <c r="S30" s="98"/>
      <c r="T30" s="99"/>
      <c r="U30" s="58">
        <f t="shared" ref="U30:U56" si="19">M30+I30</f>
        <v>0</v>
      </c>
      <c r="V30" s="59">
        <f t="shared" ref="V30" si="20">J30+SUM(N30:T30)-O30</f>
        <v>25634.93</v>
      </c>
      <c r="W30" s="59">
        <v>0</v>
      </c>
      <c r="X30" s="60">
        <f t="shared" ref="X30:X56" si="21">+U30+V30+W30</f>
        <v>25634.93</v>
      </c>
      <c r="Y30" s="61">
        <f t="shared" ref="Y30:Y52" si="22">X30/$X$81</f>
        <v>5.9477192495857104E-3</v>
      </c>
      <c r="Z30" s="59"/>
      <c r="AA30" s="59">
        <f t="shared" ref="AA30:AA56" si="23">Y30*$AA$92</f>
        <v>0</v>
      </c>
      <c r="AB30" s="62">
        <f t="shared" ref="AB30:AB56" si="24">Y30*$AB$93</f>
        <v>2610.2286195608012</v>
      </c>
      <c r="AC30" s="58">
        <f t="shared" ref="AC30:AC57" si="25">U30</f>
        <v>0</v>
      </c>
      <c r="AD30" s="59">
        <f>V30+Z30+AA30+AB30</f>
        <v>28245.158619560803</v>
      </c>
      <c r="AE30" s="59">
        <v>0</v>
      </c>
      <c r="AF30" s="60">
        <f t="shared" ref="AF30:AF56" si="26">+AC30+AD30+AE30</f>
        <v>28245.158619560803</v>
      </c>
    </row>
    <row r="31" spans="1:32" x14ac:dyDescent="0.3">
      <c r="A31" s="63" t="s">
        <v>76</v>
      </c>
      <c r="B31" s="204">
        <v>0</v>
      </c>
      <c r="C31" s="54">
        <v>66717.94</v>
      </c>
      <c r="D31" s="60">
        <v>0</v>
      </c>
      <c r="E31" s="55">
        <f t="shared" si="15"/>
        <v>66717.94</v>
      </c>
      <c r="F31" s="197">
        <v>0</v>
      </c>
      <c r="G31" s="54">
        <v>0</v>
      </c>
      <c r="H31" s="62">
        <v>0</v>
      </c>
      <c r="I31" s="58">
        <f t="shared" si="16"/>
        <v>0</v>
      </c>
      <c r="J31" s="59">
        <f t="shared" si="17"/>
        <v>66717.94</v>
      </c>
      <c r="K31" s="59">
        <f t="shared" si="17"/>
        <v>0</v>
      </c>
      <c r="L31" s="60">
        <f t="shared" si="18"/>
        <v>66717.94</v>
      </c>
      <c r="M31" s="197"/>
      <c r="N31" s="98">
        <v>80</v>
      </c>
      <c r="O31" s="27"/>
      <c r="P31" s="98"/>
      <c r="Q31" s="98">
        <v>-669.54</v>
      </c>
      <c r="R31" s="98"/>
      <c r="S31" s="98"/>
      <c r="T31" s="99"/>
      <c r="U31" s="58">
        <f t="shared" si="19"/>
        <v>0</v>
      </c>
      <c r="V31" s="59">
        <f t="shared" ref="V31:V56" si="27">J31+SUM(N31:T31)-O31</f>
        <v>66128.400000000009</v>
      </c>
      <c r="W31" s="59">
        <v>0</v>
      </c>
      <c r="X31" s="60">
        <f t="shared" si="21"/>
        <v>66128.400000000009</v>
      </c>
      <c r="Y31" s="61">
        <f t="shared" si="22"/>
        <v>1.5342860605599614E-2</v>
      </c>
      <c r="Z31" s="59"/>
      <c r="AA31" s="59">
        <f t="shared" si="23"/>
        <v>0</v>
      </c>
      <c r="AB31" s="62">
        <f t="shared" si="24"/>
        <v>6733.4001788093237</v>
      </c>
      <c r="AC31" s="58">
        <f t="shared" si="25"/>
        <v>0</v>
      </c>
      <c r="AD31" s="59">
        <f t="shared" ref="AD31:AD56" si="28">V31+Z31+AA31+AB31</f>
        <v>72861.800178809339</v>
      </c>
      <c r="AE31" s="59">
        <v>0</v>
      </c>
      <c r="AF31" s="60">
        <f t="shared" si="26"/>
        <v>72861.800178809339</v>
      </c>
    </row>
    <row r="32" spans="1:32" ht="15" customHeight="1" x14ac:dyDescent="0.3">
      <c r="A32" s="63"/>
      <c r="B32" s="204">
        <v>0</v>
      </c>
      <c r="C32" s="54">
        <v>0</v>
      </c>
      <c r="D32" s="60">
        <v>0</v>
      </c>
      <c r="E32" s="55">
        <f t="shared" si="15"/>
        <v>0</v>
      </c>
      <c r="F32" s="197">
        <v>0</v>
      </c>
      <c r="G32" s="54">
        <v>0</v>
      </c>
      <c r="H32" s="62">
        <v>0</v>
      </c>
      <c r="I32" s="58">
        <f t="shared" si="16"/>
        <v>0</v>
      </c>
      <c r="J32" s="59">
        <f t="shared" si="17"/>
        <v>0</v>
      </c>
      <c r="K32" s="59">
        <f t="shared" si="17"/>
        <v>0</v>
      </c>
      <c r="L32" s="60">
        <f t="shared" si="18"/>
        <v>0</v>
      </c>
      <c r="M32" s="197"/>
      <c r="N32" s="98"/>
      <c r="O32" s="27"/>
      <c r="P32" s="98"/>
      <c r="Q32" s="98"/>
      <c r="R32" s="98"/>
      <c r="S32" s="98"/>
      <c r="T32" s="99"/>
      <c r="U32" s="58">
        <f t="shared" si="19"/>
        <v>0</v>
      </c>
      <c r="V32" s="59">
        <f t="shared" si="27"/>
        <v>0</v>
      </c>
      <c r="W32" s="59">
        <v>0</v>
      </c>
      <c r="X32" s="60">
        <f t="shared" si="21"/>
        <v>0</v>
      </c>
      <c r="Y32" s="61">
        <f t="shared" si="22"/>
        <v>0</v>
      </c>
      <c r="Z32" s="59"/>
      <c r="AA32" s="59">
        <f t="shared" si="23"/>
        <v>0</v>
      </c>
      <c r="AB32" s="62">
        <f t="shared" si="24"/>
        <v>0</v>
      </c>
      <c r="AC32" s="58">
        <f t="shared" si="25"/>
        <v>0</v>
      </c>
      <c r="AD32" s="59">
        <f t="shared" si="28"/>
        <v>0</v>
      </c>
      <c r="AE32" s="59">
        <v>0</v>
      </c>
      <c r="AF32" s="60">
        <f t="shared" si="26"/>
        <v>0</v>
      </c>
    </row>
    <row r="33" spans="1:32" x14ac:dyDescent="0.3">
      <c r="A33" s="63" t="s">
        <v>77</v>
      </c>
      <c r="B33" s="204">
        <v>0</v>
      </c>
      <c r="C33" s="54">
        <v>31707.73</v>
      </c>
      <c r="D33" s="60">
        <v>0</v>
      </c>
      <c r="E33" s="55">
        <f t="shared" si="15"/>
        <v>31707.73</v>
      </c>
      <c r="F33" s="197">
        <v>0</v>
      </c>
      <c r="G33" s="54">
        <v>0</v>
      </c>
      <c r="H33" s="62">
        <v>0</v>
      </c>
      <c r="I33" s="58">
        <f t="shared" si="16"/>
        <v>0</v>
      </c>
      <c r="J33" s="59">
        <f t="shared" si="17"/>
        <v>31707.73</v>
      </c>
      <c r="K33" s="59">
        <f t="shared" si="17"/>
        <v>0</v>
      </c>
      <c r="L33" s="60">
        <f t="shared" si="18"/>
        <v>31707.73</v>
      </c>
      <c r="M33" s="197"/>
      <c r="N33" s="54"/>
      <c r="O33" s="59"/>
      <c r="P33" s="54"/>
      <c r="Q33" s="54">
        <v>-310.95</v>
      </c>
      <c r="R33" s="54"/>
      <c r="S33" s="54"/>
      <c r="T33" s="99"/>
      <c r="U33" s="58">
        <f t="shared" si="19"/>
        <v>0</v>
      </c>
      <c r="V33" s="59">
        <f t="shared" si="27"/>
        <v>31396.78</v>
      </c>
      <c r="W33" s="59">
        <v>0</v>
      </c>
      <c r="X33" s="60">
        <f t="shared" si="21"/>
        <v>31396.78</v>
      </c>
      <c r="Y33" s="61">
        <f t="shared" si="22"/>
        <v>7.2845618373448889E-3</v>
      </c>
      <c r="Z33" s="59"/>
      <c r="AA33" s="59">
        <f t="shared" si="23"/>
        <v>0</v>
      </c>
      <c r="AB33" s="62">
        <f t="shared" si="24"/>
        <v>3196.9181783626545</v>
      </c>
      <c r="AC33" s="58">
        <f t="shared" si="25"/>
        <v>0</v>
      </c>
      <c r="AD33" s="59">
        <f t="shared" si="28"/>
        <v>34593.698178362654</v>
      </c>
      <c r="AE33" s="59">
        <v>0</v>
      </c>
      <c r="AF33" s="60">
        <f t="shared" si="26"/>
        <v>34593.698178362654</v>
      </c>
    </row>
    <row r="34" spans="1:32" x14ac:dyDescent="0.3">
      <c r="A34" s="63" t="s">
        <v>99</v>
      </c>
      <c r="B34" s="204">
        <v>0</v>
      </c>
      <c r="C34" s="54">
        <v>13188.42</v>
      </c>
      <c r="D34" s="60">
        <v>0</v>
      </c>
      <c r="E34" s="55">
        <f t="shared" si="15"/>
        <v>13188.42</v>
      </c>
      <c r="F34" s="197">
        <v>0</v>
      </c>
      <c r="G34" s="54">
        <v>0</v>
      </c>
      <c r="H34" s="62">
        <v>0</v>
      </c>
      <c r="I34" s="58">
        <f t="shared" si="16"/>
        <v>0</v>
      </c>
      <c r="J34" s="59">
        <f t="shared" si="17"/>
        <v>13188.42</v>
      </c>
      <c r="K34" s="59">
        <f t="shared" si="17"/>
        <v>0</v>
      </c>
      <c r="L34" s="60">
        <f t="shared" si="18"/>
        <v>13188.42</v>
      </c>
      <c r="M34" s="197"/>
      <c r="N34" s="54"/>
      <c r="O34" s="59"/>
      <c r="P34" s="54"/>
      <c r="Q34" s="54">
        <v>-135.94999999999999</v>
      </c>
      <c r="R34" s="54"/>
      <c r="S34" s="54"/>
      <c r="T34" s="99"/>
      <c r="U34" s="58">
        <f t="shared" si="19"/>
        <v>0</v>
      </c>
      <c r="V34" s="59">
        <f t="shared" si="27"/>
        <v>13052.47</v>
      </c>
      <c r="W34" s="59">
        <v>0</v>
      </c>
      <c r="X34" s="60">
        <f t="shared" si="21"/>
        <v>13052.47</v>
      </c>
      <c r="Y34" s="61">
        <f t="shared" si="22"/>
        <v>3.0283845937414296E-3</v>
      </c>
      <c r="Z34" s="59"/>
      <c r="AA34" s="59">
        <f t="shared" si="23"/>
        <v>0</v>
      </c>
      <c r="AB34" s="62">
        <f t="shared" si="24"/>
        <v>1329.0432527008566</v>
      </c>
      <c r="AC34" s="58">
        <f t="shared" si="25"/>
        <v>0</v>
      </c>
      <c r="AD34" s="59">
        <f t="shared" si="28"/>
        <v>14381.513252700855</v>
      </c>
      <c r="AE34" s="59">
        <v>0</v>
      </c>
      <c r="AF34" s="60">
        <f t="shared" si="26"/>
        <v>14381.513252700855</v>
      </c>
    </row>
    <row r="35" spans="1:32" x14ac:dyDescent="0.3">
      <c r="A35" s="64" t="s">
        <v>121</v>
      </c>
      <c r="B35" s="204">
        <v>0</v>
      </c>
      <c r="C35" s="54">
        <v>42359.5</v>
      </c>
      <c r="D35" s="60">
        <v>0</v>
      </c>
      <c r="E35" s="55">
        <f t="shared" si="15"/>
        <v>42359.5</v>
      </c>
      <c r="F35" s="197">
        <v>0</v>
      </c>
      <c r="G35" s="54">
        <v>0</v>
      </c>
      <c r="H35" s="62">
        <v>0</v>
      </c>
      <c r="I35" s="58">
        <f t="shared" si="16"/>
        <v>0</v>
      </c>
      <c r="J35" s="59">
        <f t="shared" si="17"/>
        <v>42359.5</v>
      </c>
      <c r="K35" s="59">
        <f t="shared" si="17"/>
        <v>0</v>
      </c>
      <c r="L35" s="60">
        <f t="shared" si="18"/>
        <v>42359.5</v>
      </c>
      <c r="M35" s="197"/>
      <c r="N35" s="54"/>
      <c r="O35" s="59"/>
      <c r="P35" s="54"/>
      <c r="Q35" s="54">
        <v>-436.68</v>
      </c>
      <c r="R35" s="54"/>
      <c r="S35" s="54"/>
      <c r="T35" s="99"/>
      <c r="U35" s="58">
        <f t="shared" si="19"/>
        <v>0</v>
      </c>
      <c r="V35" s="59">
        <f t="shared" si="27"/>
        <v>41922.82</v>
      </c>
      <c r="W35" s="59">
        <v>0</v>
      </c>
      <c r="X35" s="60">
        <f t="shared" si="21"/>
        <v>41922.82</v>
      </c>
      <c r="Y35" s="61">
        <f t="shared" si="22"/>
        <v>9.7267737228428856E-3</v>
      </c>
      <c r="Z35" s="59"/>
      <c r="AA35" s="59">
        <f t="shared" si="23"/>
        <v>0</v>
      </c>
      <c r="AB35" s="62">
        <f t="shared" si="24"/>
        <v>4268.7124394993834</v>
      </c>
      <c r="AC35" s="58">
        <f t="shared" si="25"/>
        <v>0</v>
      </c>
      <c r="AD35" s="59">
        <f t="shared" si="28"/>
        <v>46191.53243949938</v>
      </c>
      <c r="AE35" s="59">
        <v>0</v>
      </c>
      <c r="AF35" s="60">
        <f t="shared" si="26"/>
        <v>46191.53243949938</v>
      </c>
    </row>
    <row r="36" spans="1:32" x14ac:dyDescent="0.3">
      <c r="A36" s="63" t="s">
        <v>100</v>
      </c>
      <c r="B36" s="204">
        <v>0</v>
      </c>
      <c r="C36" s="54">
        <v>85016.81</v>
      </c>
      <c r="D36" s="60">
        <v>0</v>
      </c>
      <c r="E36" s="55">
        <f t="shared" si="15"/>
        <v>85016.81</v>
      </c>
      <c r="F36" s="197">
        <v>0</v>
      </c>
      <c r="G36" s="54">
        <v>0</v>
      </c>
      <c r="H36" s="62">
        <v>0</v>
      </c>
      <c r="I36" s="58">
        <f t="shared" si="16"/>
        <v>0</v>
      </c>
      <c r="J36" s="59">
        <f t="shared" si="17"/>
        <v>85016.81</v>
      </c>
      <c r="K36" s="59">
        <f t="shared" si="17"/>
        <v>0</v>
      </c>
      <c r="L36" s="60">
        <f t="shared" si="18"/>
        <v>85016.81</v>
      </c>
      <c r="M36" s="197"/>
      <c r="N36" s="54">
        <v>950</v>
      </c>
      <c r="O36" s="59"/>
      <c r="P36" s="54"/>
      <c r="Q36" s="54">
        <v>-838.4</v>
      </c>
      <c r="R36" s="54"/>
      <c r="S36" s="54"/>
      <c r="T36" s="99"/>
      <c r="U36" s="58">
        <f t="shared" si="19"/>
        <v>0</v>
      </c>
      <c r="V36" s="59">
        <f t="shared" si="27"/>
        <v>85128.41</v>
      </c>
      <c r="W36" s="59">
        <v>0</v>
      </c>
      <c r="X36" s="60">
        <f t="shared" si="21"/>
        <v>85128.41</v>
      </c>
      <c r="Y36" s="61">
        <f t="shared" si="22"/>
        <v>1.9751170876753894E-2</v>
      </c>
      <c r="Z36" s="59"/>
      <c r="AA36" s="59">
        <f t="shared" si="23"/>
        <v>0</v>
      </c>
      <c r="AB36" s="62">
        <f t="shared" si="24"/>
        <v>8668.0405259427625</v>
      </c>
      <c r="AC36" s="58">
        <f t="shared" si="25"/>
        <v>0</v>
      </c>
      <c r="AD36" s="59">
        <f t="shared" si="28"/>
        <v>93796.450525942768</v>
      </c>
      <c r="AE36" s="59">
        <v>0</v>
      </c>
      <c r="AF36" s="60">
        <f t="shared" si="26"/>
        <v>93796.450525942768</v>
      </c>
    </row>
    <row r="37" spans="1:32" x14ac:dyDescent="0.3">
      <c r="A37" s="63" t="s">
        <v>101</v>
      </c>
      <c r="B37" s="204">
        <v>0</v>
      </c>
      <c r="C37" s="54">
        <v>25142.9</v>
      </c>
      <c r="D37" s="60">
        <v>0</v>
      </c>
      <c r="E37" s="55">
        <f t="shared" si="15"/>
        <v>25142.9</v>
      </c>
      <c r="F37" s="197">
        <v>0</v>
      </c>
      <c r="G37" s="54">
        <v>0</v>
      </c>
      <c r="H37" s="62">
        <v>0</v>
      </c>
      <c r="I37" s="58">
        <f t="shared" si="16"/>
        <v>0</v>
      </c>
      <c r="J37" s="59">
        <f t="shared" si="17"/>
        <v>25142.9</v>
      </c>
      <c r="K37" s="59">
        <f t="shared" si="17"/>
        <v>0</v>
      </c>
      <c r="L37" s="60">
        <f t="shared" si="18"/>
        <v>25142.9</v>
      </c>
      <c r="M37" s="197"/>
      <c r="N37" s="54"/>
      <c r="O37" s="59"/>
      <c r="P37" s="54"/>
      <c r="Q37" s="54">
        <v>-258.77</v>
      </c>
      <c r="R37" s="54"/>
      <c r="S37" s="54"/>
      <c r="T37" s="99"/>
      <c r="U37" s="58">
        <f t="shared" si="19"/>
        <v>0</v>
      </c>
      <c r="V37" s="59">
        <f t="shared" si="27"/>
        <v>24884.13</v>
      </c>
      <c r="W37" s="59">
        <v>0</v>
      </c>
      <c r="X37" s="60">
        <f t="shared" si="21"/>
        <v>24884.13</v>
      </c>
      <c r="Y37" s="61">
        <f t="shared" si="22"/>
        <v>5.7735214806591342E-3</v>
      </c>
      <c r="Z37" s="59"/>
      <c r="AA37" s="59">
        <f t="shared" si="23"/>
        <v>0</v>
      </c>
      <c r="AB37" s="62">
        <f t="shared" si="24"/>
        <v>2533.7798191323918</v>
      </c>
      <c r="AC37" s="58">
        <f t="shared" si="25"/>
        <v>0</v>
      </c>
      <c r="AD37" s="59">
        <f t="shared" si="28"/>
        <v>27417.909819132394</v>
      </c>
      <c r="AE37" s="59">
        <v>0</v>
      </c>
      <c r="AF37" s="60">
        <f t="shared" si="26"/>
        <v>27417.909819132394</v>
      </c>
    </row>
    <row r="38" spans="1:32" x14ac:dyDescent="0.3">
      <c r="A38" s="63" t="s">
        <v>102</v>
      </c>
      <c r="B38" s="204">
        <v>0</v>
      </c>
      <c r="C38" s="54">
        <v>21678.57</v>
      </c>
      <c r="D38" s="60">
        <v>0</v>
      </c>
      <c r="E38" s="55">
        <f t="shared" si="15"/>
        <v>21678.57</v>
      </c>
      <c r="F38" s="197">
        <v>0</v>
      </c>
      <c r="G38" s="54">
        <v>0</v>
      </c>
      <c r="H38" s="62">
        <v>0</v>
      </c>
      <c r="I38" s="58">
        <f t="shared" si="16"/>
        <v>0</v>
      </c>
      <c r="J38" s="59">
        <f t="shared" si="17"/>
        <v>21678.57</v>
      </c>
      <c r="K38" s="59">
        <f t="shared" si="17"/>
        <v>0</v>
      </c>
      <c r="L38" s="60">
        <f t="shared" si="18"/>
        <v>21678.57</v>
      </c>
      <c r="M38" s="197"/>
      <c r="N38" s="54"/>
      <c r="O38" s="59"/>
      <c r="P38" s="54"/>
      <c r="Q38" s="54">
        <v>-223.49</v>
      </c>
      <c r="R38" s="54"/>
      <c r="S38" s="54"/>
      <c r="T38" s="99"/>
      <c r="U38" s="58">
        <f t="shared" si="19"/>
        <v>0</v>
      </c>
      <c r="V38" s="59">
        <f t="shared" si="27"/>
        <v>21455.079999999998</v>
      </c>
      <c r="W38" s="59">
        <v>0</v>
      </c>
      <c r="X38" s="60">
        <f t="shared" si="21"/>
        <v>21455.079999999998</v>
      </c>
      <c r="Y38" s="61">
        <f t="shared" si="22"/>
        <v>4.9779263027986175E-3</v>
      </c>
      <c r="Z38" s="59"/>
      <c r="AA38" s="59">
        <f t="shared" si="23"/>
        <v>0</v>
      </c>
      <c r="AB38" s="62">
        <f t="shared" si="24"/>
        <v>2184.6232406706999</v>
      </c>
      <c r="AC38" s="58">
        <f t="shared" si="25"/>
        <v>0</v>
      </c>
      <c r="AD38" s="59">
        <f t="shared" si="28"/>
        <v>23639.703240670697</v>
      </c>
      <c r="AE38" s="59">
        <v>0</v>
      </c>
      <c r="AF38" s="60">
        <f t="shared" si="26"/>
        <v>23639.703240670697</v>
      </c>
    </row>
    <row r="39" spans="1:32" x14ac:dyDescent="0.3">
      <c r="A39" s="63" t="s">
        <v>12</v>
      </c>
      <c r="B39" s="204">
        <v>0</v>
      </c>
      <c r="C39" s="54">
        <v>39572.400000000001</v>
      </c>
      <c r="D39" s="60">
        <v>0</v>
      </c>
      <c r="E39" s="55">
        <f t="shared" si="15"/>
        <v>39572.400000000001</v>
      </c>
      <c r="F39" s="197">
        <v>0</v>
      </c>
      <c r="G39" s="54">
        <v>0</v>
      </c>
      <c r="H39" s="62">
        <v>0</v>
      </c>
      <c r="I39" s="58">
        <f t="shared" si="16"/>
        <v>0</v>
      </c>
      <c r="J39" s="59">
        <f t="shared" si="17"/>
        <v>39572.400000000001</v>
      </c>
      <c r="K39" s="59">
        <f t="shared" si="17"/>
        <v>0</v>
      </c>
      <c r="L39" s="60">
        <f t="shared" si="18"/>
        <v>39572.400000000001</v>
      </c>
      <c r="M39" s="197"/>
      <c r="N39" s="54"/>
      <c r="O39" s="59"/>
      <c r="P39" s="54"/>
      <c r="Q39" s="54">
        <v>-396.73</v>
      </c>
      <c r="R39" s="54"/>
      <c r="S39" s="54"/>
      <c r="T39" s="99"/>
      <c r="U39" s="58">
        <f t="shared" si="19"/>
        <v>0</v>
      </c>
      <c r="V39" s="59">
        <f t="shared" si="27"/>
        <v>39175.67</v>
      </c>
      <c r="W39" s="59">
        <v>0</v>
      </c>
      <c r="X39" s="60">
        <f t="shared" si="21"/>
        <v>39175.67</v>
      </c>
      <c r="Y39" s="61">
        <f t="shared" si="22"/>
        <v>9.0893903971813999E-3</v>
      </c>
      <c r="Z39" s="59"/>
      <c r="AA39" s="59">
        <f t="shared" si="23"/>
        <v>0</v>
      </c>
      <c r="AB39" s="62">
        <f t="shared" si="24"/>
        <v>3988.9890483207669</v>
      </c>
      <c r="AC39" s="58">
        <f t="shared" si="25"/>
        <v>0</v>
      </c>
      <c r="AD39" s="59">
        <f t="shared" si="28"/>
        <v>43164.659048320762</v>
      </c>
      <c r="AE39" s="59">
        <v>0</v>
      </c>
      <c r="AF39" s="60">
        <f t="shared" si="26"/>
        <v>43164.659048320762</v>
      </c>
    </row>
    <row r="40" spans="1:32" x14ac:dyDescent="0.3">
      <c r="A40" s="63" t="s">
        <v>103</v>
      </c>
      <c r="B40" s="204">
        <v>0</v>
      </c>
      <c r="C40" s="54">
        <v>17902.580000000002</v>
      </c>
      <c r="D40" s="60">
        <v>0</v>
      </c>
      <c r="E40" s="55">
        <f t="shared" si="15"/>
        <v>17902.580000000002</v>
      </c>
      <c r="F40" s="197">
        <v>0</v>
      </c>
      <c r="G40" s="54">
        <v>0</v>
      </c>
      <c r="H40" s="62">
        <v>0</v>
      </c>
      <c r="I40" s="58">
        <f t="shared" si="16"/>
        <v>0</v>
      </c>
      <c r="J40" s="59">
        <f t="shared" si="17"/>
        <v>17902.580000000002</v>
      </c>
      <c r="K40" s="59">
        <f t="shared" si="17"/>
        <v>0</v>
      </c>
      <c r="L40" s="60">
        <f t="shared" si="18"/>
        <v>17902.580000000002</v>
      </c>
      <c r="M40" s="197"/>
      <c r="N40" s="54"/>
      <c r="O40" s="59"/>
      <c r="P40" s="54"/>
      <c r="Q40" s="54">
        <v>0</v>
      </c>
      <c r="R40" s="54"/>
      <c r="S40" s="54"/>
      <c r="T40" s="99"/>
      <c r="U40" s="58">
        <f t="shared" si="19"/>
        <v>0</v>
      </c>
      <c r="V40" s="59">
        <f t="shared" si="27"/>
        <v>17902.580000000002</v>
      </c>
      <c r="W40" s="59">
        <v>0</v>
      </c>
      <c r="X40" s="60">
        <f t="shared" si="21"/>
        <v>17902.580000000002</v>
      </c>
      <c r="Y40" s="61">
        <f t="shared" si="22"/>
        <v>4.1536887240670502E-3</v>
      </c>
      <c r="Z40" s="59"/>
      <c r="AA40" s="59">
        <f t="shared" si="23"/>
        <v>0</v>
      </c>
      <c r="AB40" s="62">
        <f t="shared" si="24"/>
        <v>1822.8965977272735</v>
      </c>
      <c r="AC40" s="58">
        <f t="shared" si="25"/>
        <v>0</v>
      </c>
      <c r="AD40" s="59">
        <f t="shared" si="28"/>
        <v>19725.476597727276</v>
      </c>
      <c r="AE40" s="59">
        <v>0</v>
      </c>
      <c r="AF40" s="60">
        <f t="shared" si="26"/>
        <v>19725.476597727276</v>
      </c>
    </row>
    <row r="41" spans="1:32" x14ac:dyDescent="0.3">
      <c r="A41" s="63" t="s">
        <v>7</v>
      </c>
      <c r="B41" s="204">
        <v>0</v>
      </c>
      <c r="C41" s="54">
        <v>0</v>
      </c>
      <c r="D41" s="60">
        <v>0</v>
      </c>
      <c r="E41" s="55">
        <f t="shared" si="15"/>
        <v>0</v>
      </c>
      <c r="F41" s="197">
        <v>0</v>
      </c>
      <c r="G41" s="54">
        <v>0</v>
      </c>
      <c r="H41" s="62">
        <v>0</v>
      </c>
      <c r="I41" s="58">
        <f t="shared" si="16"/>
        <v>0</v>
      </c>
      <c r="J41" s="59">
        <f t="shared" si="17"/>
        <v>0</v>
      </c>
      <c r="K41" s="59">
        <f t="shared" si="17"/>
        <v>0</v>
      </c>
      <c r="L41" s="60">
        <f t="shared" si="18"/>
        <v>0</v>
      </c>
      <c r="M41" s="197"/>
      <c r="N41" s="54"/>
      <c r="O41" s="59"/>
      <c r="P41" s="54"/>
      <c r="Q41" s="54"/>
      <c r="R41" s="54"/>
      <c r="S41" s="54"/>
      <c r="T41" s="99"/>
      <c r="U41" s="58">
        <f t="shared" si="19"/>
        <v>0</v>
      </c>
      <c r="V41" s="59">
        <f t="shared" si="27"/>
        <v>0</v>
      </c>
      <c r="W41" s="59">
        <v>0</v>
      </c>
      <c r="X41" s="60">
        <f t="shared" si="21"/>
        <v>0</v>
      </c>
      <c r="Y41" s="61">
        <f t="shared" si="22"/>
        <v>0</v>
      </c>
      <c r="Z41" s="59"/>
      <c r="AA41" s="59">
        <f t="shared" si="23"/>
        <v>0</v>
      </c>
      <c r="AB41" s="62">
        <f t="shared" si="24"/>
        <v>0</v>
      </c>
      <c r="AC41" s="58">
        <f t="shared" si="25"/>
        <v>0</v>
      </c>
      <c r="AD41" s="59">
        <f t="shared" si="28"/>
        <v>0</v>
      </c>
      <c r="AE41" s="59">
        <v>0</v>
      </c>
      <c r="AF41" s="60">
        <f t="shared" si="26"/>
        <v>0</v>
      </c>
    </row>
    <row r="42" spans="1:32" x14ac:dyDescent="0.3">
      <c r="A42" s="100"/>
      <c r="B42" s="204">
        <v>0</v>
      </c>
      <c r="C42" s="54">
        <v>0</v>
      </c>
      <c r="D42" s="60">
        <v>0</v>
      </c>
      <c r="E42" s="55">
        <f t="shared" si="15"/>
        <v>0</v>
      </c>
      <c r="F42" s="197">
        <v>0</v>
      </c>
      <c r="G42" s="54">
        <v>0</v>
      </c>
      <c r="H42" s="62">
        <v>0</v>
      </c>
      <c r="I42" s="58">
        <f t="shared" si="16"/>
        <v>0</v>
      </c>
      <c r="J42" s="59">
        <f t="shared" si="17"/>
        <v>0</v>
      </c>
      <c r="K42" s="59">
        <f t="shared" si="17"/>
        <v>0</v>
      </c>
      <c r="L42" s="60">
        <f t="shared" si="18"/>
        <v>0</v>
      </c>
      <c r="M42" s="197"/>
      <c r="N42" s="54"/>
      <c r="O42" s="59"/>
      <c r="P42" s="54"/>
      <c r="Q42" s="54"/>
      <c r="R42" s="54"/>
      <c r="S42" s="54"/>
      <c r="T42" s="99"/>
      <c r="U42" s="58">
        <f t="shared" si="19"/>
        <v>0</v>
      </c>
      <c r="V42" s="59">
        <f t="shared" si="27"/>
        <v>0</v>
      </c>
      <c r="W42" s="59">
        <v>0</v>
      </c>
      <c r="X42" s="60">
        <f t="shared" si="21"/>
        <v>0</v>
      </c>
      <c r="Y42" s="61">
        <f t="shared" si="22"/>
        <v>0</v>
      </c>
      <c r="Z42" s="59"/>
      <c r="AA42" s="59">
        <f t="shared" si="23"/>
        <v>0</v>
      </c>
      <c r="AB42" s="62">
        <f t="shared" si="24"/>
        <v>0</v>
      </c>
      <c r="AC42" s="58">
        <f t="shared" si="25"/>
        <v>0</v>
      </c>
      <c r="AD42" s="59">
        <f t="shared" si="28"/>
        <v>0</v>
      </c>
      <c r="AE42" s="59">
        <v>0</v>
      </c>
      <c r="AF42" s="60">
        <f t="shared" si="26"/>
        <v>0</v>
      </c>
    </row>
    <row r="43" spans="1:32" x14ac:dyDescent="0.3">
      <c r="A43" s="100"/>
      <c r="B43" s="204">
        <v>0</v>
      </c>
      <c r="C43" s="54">
        <v>0</v>
      </c>
      <c r="D43" s="60">
        <v>0</v>
      </c>
      <c r="E43" s="55">
        <f t="shared" si="15"/>
        <v>0</v>
      </c>
      <c r="F43" s="197">
        <v>0</v>
      </c>
      <c r="G43" s="54">
        <v>0</v>
      </c>
      <c r="H43" s="62">
        <v>0</v>
      </c>
      <c r="I43" s="58">
        <f t="shared" si="16"/>
        <v>0</v>
      </c>
      <c r="J43" s="59">
        <f t="shared" si="17"/>
        <v>0</v>
      </c>
      <c r="K43" s="59">
        <f t="shared" si="17"/>
        <v>0</v>
      </c>
      <c r="L43" s="60">
        <f t="shared" si="18"/>
        <v>0</v>
      </c>
      <c r="M43" s="197"/>
      <c r="N43" s="54"/>
      <c r="O43" s="59"/>
      <c r="P43" s="54"/>
      <c r="Q43" s="54"/>
      <c r="R43" s="54"/>
      <c r="S43" s="54"/>
      <c r="T43" s="99"/>
      <c r="U43" s="58">
        <f t="shared" si="19"/>
        <v>0</v>
      </c>
      <c r="V43" s="59">
        <f t="shared" si="27"/>
        <v>0</v>
      </c>
      <c r="W43" s="59">
        <v>0</v>
      </c>
      <c r="X43" s="60">
        <f t="shared" si="21"/>
        <v>0</v>
      </c>
      <c r="Y43" s="61">
        <f t="shared" si="22"/>
        <v>0</v>
      </c>
      <c r="Z43" s="59"/>
      <c r="AA43" s="59">
        <f t="shared" si="23"/>
        <v>0</v>
      </c>
      <c r="AB43" s="62">
        <f t="shared" si="24"/>
        <v>0</v>
      </c>
      <c r="AC43" s="58">
        <f t="shared" si="25"/>
        <v>0</v>
      </c>
      <c r="AD43" s="59">
        <f t="shared" si="28"/>
        <v>0</v>
      </c>
      <c r="AE43" s="59">
        <v>0</v>
      </c>
      <c r="AF43" s="60">
        <f t="shared" si="26"/>
        <v>0</v>
      </c>
    </row>
    <row r="44" spans="1:32" x14ac:dyDescent="0.3">
      <c r="A44" s="63"/>
      <c r="B44" s="204">
        <v>0</v>
      </c>
      <c r="C44" s="54">
        <v>0</v>
      </c>
      <c r="D44" s="60">
        <v>0</v>
      </c>
      <c r="E44" s="55">
        <f t="shared" si="15"/>
        <v>0</v>
      </c>
      <c r="F44" s="197">
        <v>0</v>
      </c>
      <c r="G44" s="54">
        <v>0</v>
      </c>
      <c r="H44" s="62">
        <v>0</v>
      </c>
      <c r="I44" s="58">
        <f t="shared" si="16"/>
        <v>0</v>
      </c>
      <c r="J44" s="59">
        <f t="shared" si="17"/>
        <v>0</v>
      </c>
      <c r="K44" s="59">
        <f t="shared" si="17"/>
        <v>0</v>
      </c>
      <c r="L44" s="60">
        <f t="shared" si="18"/>
        <v>0</v>
      </c>
      <c r="M44" s="197"/>
      <c r="N44" s="54"/>
      <c r="O44" s="59"/>
      <c r="P44" s="54"/>
      <c r="Q44" s="54"/>
      <c r="R44" s="54"/>
      <c r="S44" s="54"/>
      <c r="T44" s="99"/>
      <c r="U44" s="58">
        <f t="shared" si="19"/>
        <v>0</v>
      </c>
      <c r="V44" s="59">
        <f t="shared" si="27"/>
        <v>0</v>
      </c>
      <c r="W44" s="59">
        <v>0</v>
      </c>
      <c r="X44" s="60">
        <f t="shared" si="21"/>
        <v>0</v>
      </c>
      <c r="Y44" s="61">
        <f t="shared" si="22"/>
        <v>0</v>
      </c>
      <c r="Z44" s="59"/>
      <c r="AA44" s="59">
        <f t="shared" si="23"/>
        <v>0</v>
      </c>
      <c r="AB44" s="62">
        <f t="shared" si="24"/>
        <v>0</v>
      </c>
      <c r="AC44" s="58">
        <f t="shared" si="25"/>
        <v>0</v>
      </c>
      <c r="AD44" s="59">
        <f t="shared" si="28"/>
        <v>0</v>
      </c>
      <c r="AE44" s="59">
        <v>0</v>
      </c>
      <c r="AF44" s="60">
        <f t="shared" si="26"/>
        <v>0</v>
      </c>
    </row>
    <row r="45" spans="1:32" x14ac:dyDescent="0.3">
      <c r="A45" s="63"/>
      <c r="B45" s="204">
        <v>0</v>
      </c>
      <c r="C45" s="54">
        <v>0</v>
      </c>
      <c r="D45" s="60">
        <v>0</v>
      </c>
      <c r="E45" s="55">
        <f t="shared" si="15"/>
        <v>0</v>
      </c>
      <c r="F45" s="197">
        <v>0</v>
      </c>
      <c r="G45" s="54">
        <v>0</v>
      </c>
      <c r="H45" s="62">
        <v>0</v>
      </c>
      <c r="I45" s="58">
        <f t="shared" si="16"/>
        <v>0</v>
      </c>
      <c r="J45" s="59">
        <f t="shared" si="17"/>
        <v>0</v>
      </c>
      <c r="K45" s="59">
        <f t="shared" si="17"/>
        <v>0</v>
      </c>
      <c r="L45" s="60">
        <f t="shared" si="18"/>
        <v>0</v>
      </c>
      <c r="M45" s="197"/>
      <c r="N45" s="54"/>
      <c r="O45" s="59"/>
      <c r="P45" s="54"/>
      <c r="Q45" s="54"/>
      <c r="R45" s="54"/>
      <c r="S45" s="54"/>
      <c r="T45" s="99"/>
      <c r="U45" s="58">
        <f t="shared" si="19"/>
        <v>0</v>
      </c>
      <c r="V45" s="59">
        <f t="shared" si="27"/>
        <v>0</v>
      </c>
      <c r="W45" s="59">
        <v>0</v>
      </c>
      <c r="X45" s="60">
        <f>+U45+V45+W45</f>
        <v>0</v>
      </c>
      <c r="Y45" s="61">
        <f t="shared" si="22"/>
        <v>0</v>
      </c>
      <c r="Z45" s="59"/>
      <c r="AA45" s="59">
        <f t="shared" si="23"/>
        <v>0</v>
      </c>
      <c r="AB45" s="62">
        <f t="shared" si="24"/>
        <v>0</v>
      </c>
      <c r="AC45" s="58">
        <f t="shared" si="25"/>
        <v>0</v>
      </c>
      <c r="AD45" s="59">
        <f t="shared" si="28"/>
        <v>0</v>
      </c>
      <c r="AE45" s="59">
        <v>0</v>
      </c>
      <c r="AF45" s="60">
        <f t="shared" si="26"/>
        <v>0</v>
      </c>
    </row>
    <row r="46" spans="1:32" ht="15" thickBot="1" x14ac:dyDescent="0.35">
      <c r="A46" s="101"/>
      <c r="B46" s="204">
        <v>0</v>
      </c>
      <c r="C46" s="67">
        <v>0</v>
      </c>
      <c r="D46" s="72">
        <v>0</v>
      </c>
      <c r="E46" s="55">
        <f t="shared" si="15"/>
        <v>0</v>
      </c>
      <c r="F46" s="201">
        <v>0</v>
      </c>
      <c r="G46" s="103">
        <v>0</v>
      </c>
      <c r="H46" s="110">
        <v>0</v>
      </c>
      <c r="I46" s="105">
        <f t="shared" si="16"/>
        <v>0</v>
      </c>
      <c r="J46" s="106">
        <f t="shared" ref="J46:K46" si="29">+C46+G46</f>
        <v>0</v>
      </c>
      <c r="K46" s="106">
        <f t="shared" si="29"/>
        <v>0</v>
      </c>
      <c r="L46" s="107">
        <f t="shared" si="18"/>
        <v>0</v>
      </c>
      <c r="M46" s="201"/>
      <c r="N46" s="103"/>
      <c r="O46" s="106"/>
      <c r="P46" s="103"/>
      <c r="Q46" s="103"/>
      <c r="R46" s="103"/>
      <c r="S46" s="103"/>
      <c r="T46" s="108"/>
      <c r="U46" s="105">
        <f t="shared" si="19"/>
        <v>0</v>
      </c>
      <c r="V46" s="106">
        <v>0</v>
      </c>
      <c r="W46" s="106">
        <v>0</v>
      </c>
      <c r="X46" s="107"/>
      <c r="Y46" s="109">
        <f t="shared" si="22"/>
        <v>0</v>
      </c>
      <c r="Z46" s="106"/>
      <c r="AA46" s="106">
        <f t="shared" si="23"/>
        <v>0</v>
      </c>
      <c r="AB46" s="110">
        <f t="shared" si="24"/>
        <v>0</v>
      </c>
      <c r="AC46" s="105">
        <f t="shared" si="25"/>
        <v>0</v>
      </c>
      <c r="AD46" s="106">
        <f t="shared" si="28"/>
        <v>0</v>
      </c>
      <c r="AE46" s="106">
        <v>0</v>
      </c>
      <c r="AF46" s="107">
        <f t="shared" si="26"/>
        <v>0</v>
      </c>
    </row>
    <row r="47" spans="1:32" ht="15" thickBot="1" x14ac:dyDescent="0.35">
      <c r="A47" s="111" t="s">
        <v>13</v>
      </c>
      <c r="B47" s="205">
        <v>0</v>
      </c>
      <c r="C47" s="206">
        <f>SUM(C30:D46)</f>
        <v>369187.45000000007</v>
      </c>
      <c r="D47" s="206">
        <v>0</v>
      </c>
      <c r="E47" s="114">
        <f t="shared" ref="E47:L47" si="30">SUM(E30:F46)</f>
        <v>369187.45000000007</v>
      </c>
      <c r="F47" s="259">
        <f t="shared" si="30"/>
        <v>0</v>
      </c>
      <c r="G47" s="113">
        <f t="shared" si="30"/>
        <v>0</v>
      </c>
      <c r="H47" s="258">
        <f t="shared" si="30"/>
        <v>0</v>
      </c>
      <c r="I47" s="112"/>
      <c r="J47" s="113">
        <f t="shared" si="30"/>
        <v>369187.45000000007</v>
      </c>
      <c r="K47" s="113"/>
      <c r="L47" s="117">
        <f t="shared" si="30"/>
        <v>369187.45000000007</v>
      </c>
      <c r="M47" s="115">
        <f>SUM(M30:M46)</f>
        <v>0</v>
      </c>
      <c r="N47" s="113">
        <f t="shared" ref="N47:T47" si="31">SUM(N30:N46)</f>
        <v>1030</v>
      </c>
      <c r="O47" s="113">
        <f t="shared" si="31"/>
        <v>0</v>
      </c>
      <c r="P47" s="113">
        <f t="shared" si="31"/>
        <v>0</v>
      </c>
      <c r="Q47" s="113">
        <f t="shared" si="31"/>
        <v>-3536.18</v>
      </c>
      <c r="R47" s="113">
        <f t="shared" si="31"/>
        <v>0</v>
      </c>
      <c r="S47" s="113">
        <f t="shared" si="31"/>
        <v>0</v>
      </c>
      <c r="T47" s="116">
        <f t="shared" si="31"/>
        <v>0</v>
      </c>
      <c r="U47" s="112"/>
      <c r="V47" s="113">
        <f>SUM(V30:V46)</f>
        <v>366681.27000000008</v>
      </c>
      <c r="W47" s="113">
        <f t="shared" ref="W47:X47" si="32">SUM(W30:W46)</f>
        <v>0</v>
      </c>
      <c r="X47" s="117">
        <f t="shared" si="32"/>
        <v>366681.27000000008</v>
      </c>
      <c r="Y47" s="118">
        <f t="shared" si="22"/>
        <v>8.5075997790574634E-2</v>
      </c>
      <c r="Z47" s="113"/>
      <c r="AA47" s="113">
        <f>SUM(AA30:AA46)</f>
        <v>0</v>
      </c>
      <c r="AB47" s="116">
        <f>SUM(AB30:AB46)</f>
        <v>37336.631900726919</v>
      </c>
      <c r="AC47" s="112">
        <f t="shared" si="25"/>
        <v>0</v>
      </c>
      <c r="AD47" s="113">
        <f>SUM(AD30:AD46)</f>
        <v>404017.90190072695</v>
      </c>
      <c r="AE47" s="113">
        <f t="shared" ref="AE47:AF47" si="33">SUM(AE30:AE46)</f>
        <v>0</v>
      </c>
      <c r="AF47" s="117">
        <f t="shared" si="33"/>
        <v>404017.90190072695</v>
      </c>
    </row>
    <row r="48" spans="1:32" x14ac:dyDescent="0.3">
      <c r="A48" s="119" t="s">
        <v>104</v>
      </c>
      <c r="B48" s="204">
        <v>0</v>
      </c>
      <c r="C48" s="120">
        <v>29239.919999999998</v>
      </c>
      <c r="D48" s="180">
        <v>0</v>
      </c>
      <c r="E48" s="55">
        <f t="shared" ref="E48:E56" si="34">+B48+C48+D48</f>
        <v>29239.919999999998</v>
      </c>
      <c r="F48" s="90">
        <v>0</v>
      </c>
      <c r="G48" s="122">
        <v>0</v>
      </c>
      <c r="H48" s="91">
        <v>0</v>
      </c>
      <c r="I48" s="87">
        <f t="shared" ref="I48:I56" si="35">B48+F48</f>
        <v>0</v>
      </c>
      <c r="J48" s="88">
        <f t="shared" ref="J48:K56" si="36">+C48+G48</f>
        <v>29239.919999999998</v>
      </c>
      <c r="K48" s="88">
        <f t="shared" si="36"/>
        <v>0</v>
      </c>
      <c r="L48" s="89">
        <f t="shared" ref="L48:L56" si="37">I48+J48+K48</f>
        <v>29239.919999999998</v>
      </c>
      <c r="M48" s="90"/>
      <c r="N48" s="122">
        <v>6484.57</v>
      </c>
      <c r="O48" s="88"/>
      <c r="P48" s="122"/>
      <c r="Q48" s="122">
        <v>-236.17</v>
      </c>
      <c r="R48" s="122"/>
      <c r="S48" s="122"/>
      <c r="T48" s="124"/>
      <c r="U48" s="87">
        <f t="shared" si="19"/>
        <v>0</v>
      </c>
      <c r="V48" s="88">
        <f t="shared" si="27"/>
        <v>35488.32</v>
      </c>
      <c r="W48" s="88">
        <v>0</v>
      </c>
      <c r="X48" s="89">
        <f t="shared" si="21"/>
        <v>35488.32</v>
      </c>
      <c r="Y48" s="97">
        <f t="shared" si="22"/>
        <v>8.2338654328081851E-3</v>
      </c>
      <c r="Z48" s="88"/>
      <c r="AA48" s="88">
        <f t="shared" si="23"/>
        <v>0</v>
      </c>
      <c r="AB48" s="91">
        <f t="shared" si="24"/>
        <v>3613.5315572982631</v>
      </c>
      <c r="AC48" s="87">
        <f t="shared" si="25"/>
        <v>0</v>
      </c>
      <c r="AD48" s="88">
        <f t="shared" si="28"/>
        <v>39101.851557298265</v>
      </c>
      <c r="AE48" s="88">
        <v>0</v>
      </c>
      <c r="AF48" s="89">
        <f t="shared" si="26"/>
        <v>39101.851557298265</v>
      </c>
    </row>
    <row r="49" spans="1:32" x14ac:dyDescent="0.3">
      <c r="A49" s="63" t="s">
        <v>33</v>
      </c>
      <c r="B49" s="204">
        <v>0</v>
      </c>
      <c r="C49" s="54">
        <v>108961.08</v>
      </c>
      <c r="D49" s="59">
        <v>0</v>
      </c>
      <c r="E49" s="55">
        <f t="shared" si="34"/>
        <v>108961.08</v>
      </c>
      <c r="F49" s="197">
        <v>0</v>
      </c>
      <c r="G49" s="54">
        <v>0</v>
      </c>
      <c r="H49" s="62">
        <v>0</v>
      </c>
      <c r="I49" s="58">
        <f t="shared" si="35"/>
        <v>0</v>
      </c>
      <c r="J49" s="59">
        <f t="shared" si="36"/>
        <v>108961.08</v>
      </c>
      <c r="K49" s="59">
        <f t="shared" si="36"/>
        <v>0</v>
      </c>
      <c r="L49" s="60">
        <f t="shared" si="37"/>
        <v>108961.08</v>
      </c>
      <c r="M49" s="197"/>
      <c r="N49" s="54"/>
      <c r="O49" s="59"/>
      <c r="P49" s="54"/>
      <c r="Q49" s="54">
        <v>-1123.28</v>
      </c>
      <c r="R49" s="54"/>
      <c r="S49" s="54"/>
      <c r="T49" s="99"/>
      <c r="U49" s="58">
        <f t="shared" si="19"/>
        <v>0</v>
      </c>
      <c r="V49" s="59">
        <f t="shared" si="27"/>
        <v>107837.8</v>
      </c>
      <c r="W49" s="59">
        <v>0</v>
      </c>
      <c r="X49" s="60">
        <f t="shared" si="21"/>
        <v>107837.8</v>
      </c>
      <c r="Y49" s="61">
        <f>X49/$X$81</f>
        <v>2.5020117429342459E-2</v>
      </c>
      <c r="Z49" s="59"/>
      <c r="AA49" s="59">
        <f t="shared" si="23"/>
        <v>0</v>
      </c>
      <c r="AB49" s="62">
        <f t="shared" si="24"/>
        <v>10980.381527489008</v>
      </c>
      <c r="AC49" s="58">
        <f t="shared" si="25"/>
        <v>0</v>
      </c>
      <c r="AD49" s="59">
        <f t="shared" si="28"/>
        <v>118818.18152748901</v>
      </c>
      <c r="AE49" s="59">
        <v>0</v>
      </c>
      <c r="AF49" s="60">
        <f t="shared" si="26"/>
        <v>118818.18152748901</v>
      </c>
    </row>
    <row r="50" spans="1:32" x14ac:dyDescent="0.3">
      <c r="A50" s="63" t="s">
        <v>14</v>
      </c>
      <c r="B50" s="204">
        <v>0</v>
      </c>
      <c r="C50" s="54">
        <v>772777.05</v>
      </c>
      <c r="D50" s="59">
        <v>0</v>
      </c>
      <c r="E50" s="55">
        <f t="shared" si="34"/>
        <v>772777.05</v>
      </c>
      <c r="F50" s="197">
        <v>0</v>
      </c>
      <c r="G50" s="54">
        <v>0</v>
      </c>
      <c r="H50" s="62">
        <v>0</v>
      </c>
      <c r="I50" s="58">
        <f t="shared" si="35"/>
        <v>0</v>
      </c>
      <c r="J50" s="59">
        <f t="shared" si="36"/>
        <v>772777.05</v>
      </c>
      <c r="K50" s="59">
        <f t="shared" si="36"/>
        <v>0</v>
      </c>
      <c r="L50" s="60">
        <f t="shared" si="37"/>
        <v>772777.05</v>
      </c>
      <c r="M50" s="197"/>
      <c r="N50" s="54"/>
      <c r="O50" s="59"/>
      <c r="P50" s="54"/>
      <c r="Q50" s="54">
        <v>-7966.46</v>
      </c>
      <c r="R50" s="54"/>
      <c r="S50" s="54"/>
      <c r="T50" s="99"/>
      <c r="U50" s="58">
        <f t="shared" si="19"/>
        <v>0</v>
      </c>
      <c r="V50" s="59">
        <f t="shared" si="27"/>
        <v>764810.59000000008</v>
      </c>
      <c r="W50" s="59">
        <v>0</v>
      </c>
      <c r="X50" s="60">
        <f t="shared" si="21"/>
        <v>764810.59000000008</v>
      </c>
      <c r="Y50" s="61">
        <f t="shared" si="22"/>
        <v>0.17744845288947558</v>
      </c>
      <c r="Z50" s="59"/>
      <c r="AA50" s="59">
        <f t="shared" si="23"/>
        <v>0</v>
      </c>
      <c r="AB50" s="62">
        <f t="shared" si="24"/>
        <v>77875.402451310845</v>
      </c>
      <c r="AC50" s="58">
        <f t="shared" si="25"/>
        <v>0</v>
      </c>
      <c r="AD50" s="59">
        <f t="shared" si="28"/>
        <v>842685.99245131097</v>
      </c>
      <c r="AE50" s="59">
        <v>0</v>
      </c>
      <c r="AF50" s="60">
        <f t="shared" si="26"/>
        <v>842685.99245131097</v>
      </c>
    </row>
    <row r="51" spans="1:32" x14ac:dyDescent="0.3">
      <c r="A51" s="63" t="s">
        <v>65</v>
      </c>
      <c r="B51" s="204">
        <v>0</v>
      </c>
      <c r="C51" s="54">
        <v>16669.88</v>
      </c>
      <c r="D51" s="59">
        <v>0</v>
      </c>
      <c r="E51" s="55">
        <f t="shared" si="34"/>
        <v>16669.88</v>
      </c>
      <c r="F51" s="197">
        <v>0</v>
      </c>
      <c r="G51" s="54">
        <v>0</v>
      </c>
      <c r="H51" s="62">
        <v>0</v>
      </c>
      <c r="I51" s="58">
        <f t="shared" si="35"/>
        <v>0</v>
      </c>
      <c r="J51" s="59">
        <f t="shared" si="36"/>
        <v>16669.88</v>
      </c>
      <c r="K51" s="59">
        <f t="shared" si="36"/>
        <v>0</v>
      </c>
      <c r="L51" s="60">
        <f t="shared" si="37"/>
        <v>16669.88</v>
      </c>
      <c r="M51" s="197"/>
      <c r="N51" s="54"/>
      <c r="O51" s="59"/>
      <c r="P51" s="54"/>
      <c r="Q51" s="54">
        <v>-171.01</v>
      </c>
      <c r="R51" s="54"/>
      <c r="S51" s="54"/>
      <c r="T51" s="99"/>
      <c r="U51" s="58">
        <f t="shared" si="19"/>
        <v>0</v>
      </c>
      <c r="V51" s="59">
        <f t="shared" si="27"/>
        <v>16498.870000000003</v>
      </c>
      <c r="W51" s="59">
        <v>0</v>
      </c>
      <c r="X51" s="60">
        <f t="shared" si="21"/>
        <v>16498.870000000003</v>
      </c>
      <c r="Y51" s="61">
        <f t="shared" si="22"/>
        <v>3.8280052528098262E-3</v>
      </c>
      <c r="Z51" s="59"/>
      <c r="AA51" s="59">
        <f t="shared" si="23"/>
        <v>0</v>
      </c>
      <c r="AB51" s="62">
        <f t="shared" si="24"/>
        <v>1679.9664623392036</v>
      </c>
      <c r="AC51" s="58">
        <f t="shared" si="25"/>
        <v>0</v>
      </c>
      <c r="AD51" s="59">
        <f t="shared" si="28"/>
        <v>18178.836462339204</v>
      </c>
      <c r="AE51" s="59">
        <v>0</v>
      </c>
      <c r="AF51" s="60">
        <f t="shared" si="26"/>
        <v>18178.836462339204</v>
      </c>
    </row>
    <row r="52" spans="1:32" x14ac:dyDescent="0.3">
      <c r="A52" s="63" t="s">
        <v>105</v>
      </c>
      <c r="B52" s="204">
        <v>0</v>
      </c>
      <c r="C52" s="54">
        <v>3399.46</v>
      </c>
      <c r="D52" s="59">
        <v>0</v>
      </c>
      <c r="E52" s="55">
        <f t="shared" si="34"/>
        <v>3399.46</v>
      </c>
      <c r="F52" s="197">
        <v>0</v>
      </c>
      <c r="G52" s="54">
        <v>0</v>
      </c>
      <c r="H52" s="62">
        <v>0</v>
      </c>
      <c r="I52" s="58">
        <f t="shared" si="35"/>
        <v>0</v>
      </c>
      <c r="J52" s="59">
        <f t="shared" si="36"/>
        <v>3399.46</v>
      </c>
      <c r="K52" s="59">
        <f t="shared" si="36"/>
        <v>0</v>
      </c>
      <c r="L52" s="60">
        <f t="shared" si="37"/>
        <v>3399.46</v>
      </c>
      <c r="M52" s="197"/>
      <c r="N52" s="54"/>
      <c r="O52" s="59"/>
      <c r="P52" s="54"/>
      <c r="Q52" s="54">
        <v>0</v>
      </c>
      <c r="R52" s="54"/>
      <c r="S52" s="54"/>
      <c r="T52" s="99"/>
      <c r="U52" s="58">
        <f t="shared" si="19"/>
        <v>0</v>
      </c>
      <c r="V52" s="59">
        <f t="shared" si="27"/>
        <v>3399.46</v>
      </c>
      <c r="W52" s="59">
        <v>0</v>
      </c>
      <c r="X52" s="60">
        <f t="shared" si="21"/>
        <v>3399.46</v>
      </c>
      <c r="Y52" s="61">
        <f t="shared" si="22"/>
        <v>7.887298182673656E-4</v>
      </c>
      <c r="Z52" s="59"/>
      <c r="AA52" s="59">
        <f t="shared" si="23"/>
        <v>0</v>
      </c>
      <c r="AB52" s="62">
        <f t="shared" si="24"/>
        <v>346.14363226473262</v>
      </c>
      <c r="AC52" s="58">
        <f t="shared" si="25"/>
        <v>0</v>
      </c>
      <c r="AD52" s="59">
        <f t="shared" si="28"/>
        <v>3745.6036322647328</v>
      </c>
      <c r="AE52" s="59">
        <v>0</v>
      </c>
      <c r="AF52" s="60">
        <f t="shared" si="26"/>
        <v>3745.6036322647328</v>
      </c>
    </row>
    <row r="53" spans="1:32" x14ac:dyDescent="0.3">
      <c r="A53" s="63"/>
      <c r="B53" s="204">
        <v>0</v>
      </c>
      <c r="C53" s="54">
        <v>0</v>
      </c>
      <c r="D53" s="59">
        <v>0</v>
      </c>
      <c r="E53" s="55">
        <f t="shared" si="34"/>
        <v>0</v>
      </c>
      <c r="F53" s="197">
        <v>0</v>
      </c>
      <c r="G53" s="54">
        <v>0</v>
      </c>
      <c r="H53" s="62">
        <v>0</v>
      </c>
      <c r="I53" s="58">
        <f t="shared" si="35"/>
        <v>0</v>
      </c>
      <c r="J53" s="59">
        <f t="shared" si="36"/>
        <v>0</v>
      </c>
      <c r="K53" s="59">
        <f t="shared" si="36"/>
        <v>0</v>
      </c>
      <c r="L53" s="60">
        <f t="shared" si="37"/>
        <v>0</v>
      </c>
      <c r="M53" s="197"/>
      <c r="N53" s="54"/>
      <c r="O53" s="59"/>
      <c r="P53" s="54"/>
      <c r="Q53" s="54"/>
      <c r="R53" s="54"/>
      <c r="S53" s="54"/>
      <c r="T53" s="99"/>
      <c r="U53" s="58">
        <f t="shared" si="19"/>
        <v>0</v>
      </c>
      <c r="V53" s="59">
        <f t="shared" si="27"/>
        <v>0</v>
      </c>
      <c r="W53" s="59">
        <v>0</v>
      </c>
      <c r="X53" s="60">
        <f t="shared" si="21"/>
        <v>0</v>
      </c>
      <c r="Y53" s="61">
        <f>X53/$X$81</f>
        <v>0</v>
      </c>
      <c r="Z53" s="59"/>
      <c r="AA53" s="59">
        <f t="shared" si="23"/>
        <v>0</v>
      </c>
      <c r="AB53" s="62">
        <f t="shared" si="24"/>
        <v>0</v>
      </c>
      <c r="AC53" s="58">
        <f t="shared" si="25"/>
        <v>0</v>
      </c>
      <c r="AD53" s="59">
        <f t="shared" si="28"/>
        <v>0</v>
      </c>
      <c r="AE53" s="59">
        <v>0</v>
      </c>
      <c r="AF53" s="60">
        <f t="shared" si="26"/>
        <v>0</v>
      </c>
    </row>
    <row r="54" spans="1:32" x14ac:dyDescent="0.3">
      <c r="A54" s="63"/>
      <c r="B54" s="204">
        <v>0</v>
      </c>
      <c r="C54" s="54">
        <v>0</v>
      </c>
      <c r="D54" s="59">
        <v>0</v>
      </c>
      <c r="E54" s="55">
        <f t="shared" si="34"/>
        <v>0</v>
      </c>
      <c r="F54" s="197">
        <v>0</v>
      </c>
      <c r="G54" s="54">
        <v>0</v>
      </c>
      <c r="H54" s="62">
        <v>0</v>
      </c>
      <c r="I54" s="58">
        <f t="shared" si="35"/>
        <v>0</v>
      </c>
      <c r="J54" s="59">
        <f t="shared" si="36"/>
        <v>0</v>
      </c>
      <c r="K54" s="59">
        <f t="shared" si="36"/>
        <v>0</v>
      </c>
      <c r="L54" s="60">
        <f t="shared" si="37"/>
        <v>0</v>
      </c>
      <c r="M54" s="197"/>
      <c r="N54" s="54"/>
      <c r="O54" s="59"/>
      <c r="P54" s="54"/>
      <c r="Q54" s="54"/>
      <c r="R54" s="54"/>
      <c r="S54" s="54"/>
      <c r="T54" s="99"/>
      <c r="U54" s="58">
        <f t="shared" si="19"/>
        <v>0</v>
      </c>
      <c r="V54" s="59">
        <f t="shared" si="27"/>
        <v>0</v>
      </c>
      <c r="W54" s="59">
        <v>0</v>
      </c>
      <c r="X54" s="60">
        <f t="shared" si="21"/>
        <v>0</v>
      </c>
      <c r="Y54" s="61">
        <f>X54/$X$81</f>
        <v>0</v>
      </c>
      <c r="Z54" s="59"/>
      <c r="AA54" s="59">
        <f t="shared" si="23"/>
        <v>0</v>
      </c>
      <c r="AB54" s="62">
        <f t="shared" si="24"/>
        <v>0</v>
      </c>
      <c r="AC54" s="58">
        <f t="shared" si="25"/>
        <v>0</v>
      </c>
      <c r="AD54" s="59">
        <f t="shared" si="28"/>
        <v>0</v>
      </c>
      <c r="AE54" s="59">
        <v>0</v>
      </c>
      <c r="AF54" s="60">
        <f t="shared" si="26"/>
        <v>0</v>
      </c>
    </row>
    <row r="55" spans="1:32" x14ac:dyDescent="0.3">
      <c r="A55" s="63"/>
      <c r="B55" s="204">
        <v>0</v>
      </c>
      <c r="C55" s="54">
        <v>0</v>
      </c>
      <c r="D55" s="59">
        <v>0</v>
      </c>
      <c r="E55" s="55">
        <f t="shared" si="34"/>
        <v>0</v>
      </c>
      <c r="F55" s="197">
        <v>0</v>
      </c>
      <c r="G55" s="54">
        <v>0</v>
      </c>
      <c r="H55" s="62">
        <v>0</v>
      </c>
      <c r="I55" s="58">
        <f t="shared" si="35"/>
        <v>0</v>
      </c>
      <c r="J55" s="59">
        <f t="shared" si="36"/>
        <v>0</v>
      </c>
      <c r="K55" s="59">
        <f t="shared" si="36"/>
        <v>0</v>
      </c>
      <c r="L55" s="60">
        <f t="shared" si="37"/>
        <v>0</v>
      </c>
      <c r="M55" s="197"/>
      <c r="N55" s="54"/>
      <c r="O55" s="59"/>
      <c r="P55" s="54"/>
      <c r="Q55" s="54"/>
      <c r="R55" s="54"/>
      <c r="S55" s="54"/>
      <c r="T55" s="99"/>
      <c r="U55" s="58">
        <f t="shared" si="19"/>
        <v>0</v>
      </c>
      <c r="V55" s="59">
        <f t="shared" si="27"/>
        <v>0</v>
      </c>
      <c r="W55" s="59">
        <v>0</v>
      </c>
      <c r="X55" s="60">
        <f t="shared" si="21"/>
        <v>0</v>
      </c>
      <c r="Y55" s="61">
        <f>X55/$X$81</f>
        <v>0</v>
      </c>
      <c r="Z55" s="59"/>
      <c r="AA55" s="59">
        <f t="shared" si="23"/>
        <v>0</v>
      </c>
      <c r="AB55" s="62">
        <f t="shared" si="24"/>
        <v>0</v>
      </c>
      <c r="AC55" s="58">
        <f t="shared" si="25"/>
        <v>0</v>
      </c>
      <c r="AD55" s="59">
        <f t="shared" si="28"/>
        <v>0</v>
      </c>
      <c r="AE55" s="59">
        <v>0</v>
      </c>
      <c r="AF55" s="60">
        <f t="shared" si="26"/>
        <v>0</v>
      </c>
    </row>
    <row r="56" spans="1:32" ht="15" thickBot="1" x14ac:dyDescent="0.35">
      <c r="A56" s="101"/>
      <c r="B56" s="204">
        <v>0</v>
      </c>
      <c r="C56" s="67">
        <v>0</v>
      </c>
      <c r="D56" s="71">
        <v>0</v>
      </c>
      <c r="E56" s="55">
        <f t="shared" si="34"/>
        <v>0</v>
      </c>
      <c r="F56" s="201">
        <v>0</v>
      </c>
      <c r="G56" s="103">
        <v>0</v>
      </c>
      <c r="H56" s="110">
        <v>0</v>
      </c>
      <c r="I56" s="105">
        <f t="shared" si="35"/>
        <v>0</v>
      </c>
      <c r="J56" s="106">
        <f t="shared" si="36"/>
        <v>0</v>
      </c>
      <c r="K56" s="106">
        <f t="shared" si="36"/>
        <v>0</v>
      </c>
      <c r="L56" s="107">
        <f t="shared" si="37"/>
        <v>0</v>
      </c>
      <c r="M56" s="201"/>
      <c r="N56" s="103"/>
      <c r="O56" s="106"/>
      <c r="P56" s="103"/>
      <c r="Q56" s="103"/>
      <c r="R56" s="103"/>
      <c r="S56" s="103"/>
      <c r="T56" s="108"/>
      <c r="U56" s="105">
        <f t="shared" si="19"/>
        <v>0</v>
      </c>
      <c r="V56" s="106">
        <f t="shared" si="27"/>
        <v>0</v>
      </c>
      <c r="W56" s="106">
        <v>0</v>
      </c>
      <c r="X56" s="107">
        <f t="shared" si="21"/>
        <v>0</v>
      </c>
      <c r="Y56" s="109">
        <f>X56/$X$81</f>
        <v>0</v>
      </c>
      <c r="Z56" s="106"/>
      <c r="AA56" s="106">
        <f t="shared" si="23"/>
        <v>0</v>
      </c>
      <c r="AB56" s="110">
        <f t="shared" si="24"/>
        <v>0</v>
      </c>
      <c r="AC56" s="105">
        <f t="shared" si="25"/>
        <v>0</v>
      </c>
      <c r="AD56" s="106">
        <f t="shared" si="28"/>
        <v>0</v>
      </c>
      <c r="AE56" s="106">
        <v>0</v>
      </c>
      <c r="AF56" s="107">
        <f t="shared" si="26"/>
        <v>0</v>
      </c>
    </row>
    <row r="57" spans="1:32" ht="15" thickBot="1" x14ac:dyDescent="0.35">
      <c r="A57" s="111" t="s">
        <v>15</v>
      </c>
      <c r="B57" s="205">
        <v>0</v>
      </c>
      <c r="C57" s="206">
        <f>SUM(C48:C56)</f>
        <v>931047.39</v>
      </c>
      <c r="D57" s="206">
        <v>0</v>
      </c>
      <c r="E57" s="114">
        <f t="shared" ref="E57" si="38">+B57+C57+D57</f>
        <v>931047.39</v>
      </c>
      <c r="F57" s="115">
        <f t="shared" ref="F57:X57" si="39">SUM(F48:F56)</f>
        <v>0</v>
      </c>
      <c r="G57" s="113">
        <f t="shared" si="39"/>
        <v>0</v>
      </c>
      <c r="H57" s="116">
        <f t="shared" si="39"/>
        <v>0</v>
      </c>
      <c r="I57" s="112">
        <f t="shared" si="39"/>
        <v>0</v>
      </c>
      <c r="J57" s="113">
        <f t="shared" si="39"/>
        <v>931047.39</v>
      </c>
      <c r="K57" s="113">
        <f t="shared" si="39"/>
        <v>0</v>
      </c>
      <c r="L57" s="117">
        <f t="shared" si="39"/>
        <v>931047.39</v>
      </c>
      <c r="M57" s="115">
        <f t="shared" si="39"/>
        <v>0</v>
      </c>
      <c r="N57" s="113">
        <f t="shared" si="39"/>
        <v>6484.57</v>
      </c>
      <c r="O57" s="113">
        <f t="shared" si="39"/>
        <v>0</v>
      </c>
      <c r="P57" s="113">
        <f t="shared" si="39"/>
        <v>0</v>
      </c>
      <c r="Q57" s="113">
        <f t="shared" si="39"/>
        <v>-9496.92</v>
      </c>
      <c r="R57" s="113">
        <f t="shared" si="39"/>
        <v>0</v>
      </c>
      <c r="S57" s="113">
        <f t="shared" si="39"/>
        <v>0</v>
      </c>
      <c r="T57" s="116">
        <f t="shared" si="39"/>
        <v>0</v>
      </c>
      <c r="U57" s="112">
        <f t="shared" si="39"/>
        <v>0</v>
      </c>
      <c r="V57" s="113">
        <f t="shared" si="39"/>
        <v>928035.04</v>
      </c>
      <c r="W57" s="113">
        <f t="shared" si="39"/>
        <v>0</v>
      </c>
      <c r="X57" s="117">
        <f t="shared" si="39"/>
        <v>928035.04</v>
      </c>
      <c r="Y57" s="118">
        <f>SUM(Y48:Y56)</f>
        <v>0.21531917082270341</v>
      </c>
      <c r="Z57" s="113"/>
      <c r="AA57" s="113">
        <f>SUM(AA48:AA56)</f>
        <v>0</v>
      </c>
      <c r="AB57" s="116">
        <f>SUM(AB48:AB56)</f>
        <v>94495.425630702055</v>
      </c>
      <c r="AC57" s="112">
        <f t="shared" si="25"/>
        <v>0</v>
      </c>
      <c r="AD57" s="113">
        <f>SUM(AD48:AD56)</f>
        <v>1022530.4656307022</v>
      </c>
      <c r="AE57" s="113">
        <f t="shared" ref="AE57:AF57" si="40">SUM(AE48:AE56)</f>
        <v>0</v>
      </c>
      <c r="AF57" s="117">
        <f t="shared" si="40"/>
        <v>1022530.4656307022</v>
      </c>
    </row>
    <row r="58" spans="1:32" ht="15" thickBot="1" x14ac:dyDescent="0.35">
      <c r="A58" s="125" t="s">
        <v>16</v>
      </c>
      <c r="B58" s="77">
        <f t="shared" ref="B58" si="41">SUM(B30:B57)</f>
        <v>0</v>
      </c>
      <c r="C58" s="81">
        <f>+C47+C57</f>
        <v>1300234.8400000001</v>
      </c>
      <c r="D58" s="81">
        <f t="shared" ref="D58:X58" si="42">+D47+D57</f>
        <v>0</v>
      </c>
      <c r="E58" s="79">
        <f t="shared" si="42"/>
        <v>1300234.8400000001</v>
      </c>
      <c r="F58" s="80">
        <f t="shared" si="42"/>
        <v>0</v>
      </c>
      <c r="G58" s="81">
        <f t="shared" si="42"/>
        <v>0</v>
      </c>
      <c r="H58" s="82">
        <f t="shared" si="42"/>
        <v>0</v>
      </c>
      <c r="I58" s="77">
        <f t="shared" si="42"/>
        <v>0</v>
      </c>
      <c r="J58" s="81">
        <f t="shared" si="42"/>
        <v>1300234.8400000001</v>
      </c>
      <c r="K58" s="81">
        <f t="shared" si="42"/>
        <v>0</v>
      </c>
      <c r="L58" s="79">
        <f t="shared" si="42"/>
        <v>1300234.8400000001</v>
      </c>
      <c r="M58" s="80">
        <f t="shared" si="42"/>
        <v>0</v>
      </c>
      <c r="N58" s="81">
        <f t="shared" si="42"/>
        <v>7514.57</v>
      </c>
      <c r="O58" s="81">
        <f t="shared" si="42"/>
        <v>0</v>
      </c>
      <c r="P58" s="81">
        <f t="shared" si="42"/>
        <v>0</v>
      </c>
      <c r="Q58" s="81">
        <f t="shared" si="42"/>
        <v>-13033.1</v>
      </c>
      <c r="R58" s="81">
        <f t="shared" si="42"/>
        <v>0</v>
      </c>
      <c r="S58" s="81">
        <f t="shared" si="42"/>
        <v>0</v>
      </c>
      <c r="T58" s="82">
        <f t="shared" si="42"/>
        <v>0</v>
      </c>
      <c r="U58" s="77">
        <f t="shared" si="42"/>
        <v>0</v>
      </c>
      <c r="V58" s="81">
        <f t="shared" si="42"/>
        <v>1294716.31</v>
      </c>
      <c r="W58" s="81">
        <f t="shared" si="42"/>
        <v>0</v>
      </c>
      <c r="X58" s="79">
        <f t="shared" si="42"/>
        <v>1294716.31</v>
      </c>
      <c r="Y58" s="84">
        <f>+Y47+Y57</f>
        <v>0.30039516861327803</v>
      </c>
      <c r="Z58" s="81">
        <f>SUM(Z30:Z57)</f>
        <v>0</v>
      </c>
      <c r="AA58" s="81">
        <f>+AA47+AA57</f>
        <v>0</v>
      </c>
      <c r="AB58" s="82">
        <f>+AB47+AB57</f>
        <v>131832.05753142899</v>
      </c>
      <c r="AC58" s="77">
        <f t="shared" ref="AC58" si="43">SUM(AC30:AC57)</f>
        <v>0</v>
      </c>
      <c r="AD58" s="81">
        <f>+AD47+AD57</f>
        <v>1426548.367531429</v>
      </c>
      <c r="AE58" s="81">
        <f t="shared" ref="AE58:AF58" si="44">+AE47+AE57</f>
        <v>0</v>
      </c>
      <c r="AF58" s="79">
        <f t="shared" si="44"/>
        <v>1426548.367531429</v>
      </c>
    </row>
    <row r="59" spans="1:32" ht="3.75" customHeight="1" thickTop="1" x14ac:dyDescent="0.4">
      <c r="A59" s="86"/>
      <c r="B59" s="87"/>
      <c r="C59" s="88"/>
      <c r="D59" s="88">
        <v>2312.27</v>
      </c>
      <c r="E59" s="89"/>
      <c r="F59" s="95"/>
      <c r="G59" s="93"/>
      <c r="H59" s="96"/>
      <c r="I59" s="92"/>
      <c r="J59" s="93"/>
      <c r="K59" s="93"/>
      <c r="L59" s="94"/>
      <c r="M59" s="95"/>
      <c r="N59" s="126"/>
      <c r="O59" s="126"/>
      <c r="P59" s="126"/>
      <c r="Q59" s="126"/>
      <c r="R59" s="126"/>
      <c r="S59" s="126"/>
      <c r="T59" s="127"/>
      <c r="U59" s="87"/>
      <c r="V59" s="88"/>
      <c r="W59" s="88"/>
      <c r="X59" s="89"/>
      <c r="Y59" s="97"/>
      <c r="Z59" s="88"/>
      <c r="AA59" s="88"/>
      <c r="AB59" s="91"/>
      <c r="AC59" s="87"/>
      <c r="AD59" s="88"/>
      <c r="AE59" s="88"/>
      <c r="AF59" s="89"/>
    </row>
    <row r="60" spans="1:32" x14ac:dyDescent="0.3">
      <c r="A60" s="63" t="s">
        <v>106</v>
      </c>
      <c r="B60" s="53">
        <v>15037</v>
      </c>
      <c r="C60" s="59">
        <v>0</v>
      </c>
      <c r="D60" s="54">
        <v>2312.27</v>
      </c>
      <c r="E60" s="55">
        <f t="shared" ref="E60:E69" si="45">+B60+C60+D60</f>
        <v>17349.27</v>
      </c>
      <c r="F60" s="56">
        <v>0</v>
      </c>
      <c r="G60" s="59">
        <v>0</v>
      </c>
      <c r="H60" s="57">
        <v>0</v>
      </c>
      <c r="I60" s="58">
        <f t="shared" ref="I60:I69" si="46">B60+F60</f>
        <v>15037</v>
      </c>
      <c r="J60" s="59">
        <f t="shared" ref="J60:K68" si="47">+C60+G60</f>
        <v>0</v>
      </c>
      <c r="K60" s="59">
        <f t="shared" si="47"/>
        <v>2312.27</v>
      </c>
      <c r="L60" s="60">
        <f t="shared" ref="L60:L69" si="48">+I60+J60+K60</f>
        <v>17349.27</v>
      </c>
      <c r="M60" s="56"/>
      <c r="N60" s="27"/>
      <c r="O60" s="98"/>
      <c r="P60" s="98"/>
      <c r="Q60" s="98">
        <v>-178.89</v>
      </c>
      <c r="R60" s="98"/>
      <c r="S60" s="98"/>
      <c r="T60" s="99"/>
      <c r="U60" s="58">
        <f t="shared" ref="U60:U69" si="49">+M60+I60</f>
        <v>15037</v>
      </c>
      <c r="V60" s="59">
        <v>0</v>
      </c>
      <c r="W60" s="1">
        <f>+K60+SUM(O60:T60)</f>
        <v>2133.38</v>
      </c>
      <c r="X60" s="60">
        <f t="shared" ref="X60:X69" si="50">+U60+V60+W60</f>
        <v>17170.38</v>
      </c>
      <c r="Y60" s="61">
        <f t="shared" ref="Y60:Y69" si="51">X60/$X$81</f>
        <v>3.9838064566082871E-3</v>
      </c>
      <c r="Z60" s="59"/>
      <c r="AA60" s="59">
        <f t="shared" ref="AA60:AA69" si="52">Y60*$AA$92</f>
        <v>0</v>
      </c>
      <c r="AB60" s="62">
        <f t="shared" ref="AB60:AB69" si="53">Y60*$AB$93</f>
        <v>1748.3417073787364</v>
      </c>
      <c r="AC60" s="58">
        <f t="shared" ref="AC60:AC69" si="54">U60</f>
        <v>15037</v>
      </c>
      <c r="AD60" s="59">
        <v>0</v>
      </c>
      <c r="AE60" s="59">
        <f t="shared" ref="AE60:AE69" si="55">W60+AA60+AB60+ZC60</f>
        <v>3881.7217073787365</v>
      </c>
      <c r="AF60" s="60">
        <f t="shared" ref="AF60:AF69" si="56">+AC60+AD60+AE60</f>
        <v>18918.721707378736</v>
      </c>
    </row>
    <row r="61" spans="1:32" x14ac:dyDescent="0.3">
      <c r="A61" s="63" t="s">
        <v>17</v>
      </c>
      <c r="B61" s="53">
        <v>5020</v>
      </c>
      <c r="C61" s="59">
        <v>0</v>
      </c>
      <c r="D61" s="54">
        <v>2882.18</v>
      </c>
      <c r="E61" s="55">
        <f t="shared" si="45"/>
        <v>7902.18</v>
      </c>
      <c r="F61" s="56">
        <v>0</v>
      </c>
      <c r="G61" s="59">
        <v>0</v>
      </c>
      <c r="H61" s="57">
        <v>0</v>
      </c>
      <c r="I61" s="58">
        <f t="shared" si="46"/>
        <v>5020</v>
      </c>
      <c r="J61" s="59">
        <f t="shared" si="47"/>
        <v>0</v>
      </c>
      <c r="K61" s="59">
        <f t="shared" si="47"/>
        <v>2882.18</v>
      </c>
      <c r="L61" s="60">
        <f t="shared" si="48"/>
        <v>7902.18</v>
      </c>
      <c r="M61" s="56"/>
      <c r="N61" s="27"/>
      <c r="O61" s="98"/>
      <c r="P61" s="98"/>
      <c r="Q61" s="98">
        <v>-81.459999999999994</v>
      </c>
      <c r="R61" s="98"/>
      <c r="S61" s="98"/>
      <c r="T61" s="99"/>
      <c r="U61" s="58">
        <f t="shared" si="49"/>
        <v>5020</v>
      </c>
      <c r="V61" s="59">
        <v>0</v>
      </c>
      <c r="W61" s="1">
        <f t="shared" ref="W61:W69" si="57">+K61+SUM(O61:T61)</f>
        <v>2800.72</v>
      </c>
      <c r="X61" s="60">
        <f t="shared" si="50"/>
        <v>7820.7199999999993</v>
      </c>
      <c r="Y61" s="61">
        <f t="shared" si="51"/>
        <v>1.8145337978149325E-3</v>
      </c>
      <c r="Z61" s="59"/>
      <c r="AA61" s="59">
        <f t="shared" si="52"/>
        <v>0</v>
      </c>
      <c r="AB61" s="62">
        <f t="shared" si="53"/>
        <v>796.33013117537462</v>
      </c>
      <c r="AC61" s="58">
        <f t="shared" si="54"/>
        <v>5020</v>
      </c>
      <c r="AD61" s="59">
        <v>0</v>
      </c>
      <c r="AE61" s="59">
        <f t="shared" si="55"/>
        <v>3597.0501311753742</v>
      </c>
      <c r="AF61" s="60">
        <f t="shared" si="56"/>
        <v>8617.0501311753742</v>
      </c>
    </row>
    <row r="62" spans="1:32" x14ac:dyDescent="0.3">
      <c r="A62" s="63" t="s">
        <v>107</v>
      </c>
      <c r="B62" s="53">
        <v>1950</v>
      </c>
      <c r="C62" s="59">
        <v>0</v>
      </c>
      <c r="D62" s="54">
        <v>250.75</v>
      </c>
      <c r="E62" s="55">
        <f t="shared" si="45"/>
        <v>2200.75</v>
      </c>
      <c r="F62" s="56">
        <v>0</v>
      </c>
      <c r="G62" s="59">
        <f>7843-7843</f>
        <v>0</v>
      </c>
      <c r="H62" s="57">
        <v>0</v>
      </c>
      <c r="I62" s="58">
        <f t="shared" si="46"/>
        <v>1950</v>
      </c>
      <c r="J62" s="59">
        <f t="shared" si="47"/>
        <v>0</v>
      </c>
      <c r="K62" s="59">
        <f t="shared" si="47"/>
        <v>250.75</v>
      </c>
      <c r="L62" s="60">
        <f t="shared" si="48"/>
        <v>2200.75</v>
      </c>
      <c r="M62" s="56"/>
      <c r="N62" s="27"/>
      <c r="O62" s="98"/>
      <c r="P62" s="98"/>
      <c r="Q62" s="98">
        <v>-23.98</v>
      </c>
      <c r="R62" s="98"/>
      <c r="S62" s="98"/>
      <c r="T62" s="99"/>
      <c r="U62" s="58">
        <f t="shared" si="49"/>
        <v>1950</v>
      </c>
      <c r="V62" s="59">
        <v>0</v>
      </c>
      <c r="W62" s="1">
        <f t="shared" si="57"/>
        <v>226.77</v>
      </c>
      <c r="X62" s="60">
        <f t="shared" si="50"/>
        <v>2176.77</v>
      </c>
      <c r="Y62" s="61">
        <f t="shared" si="51"/>
        <v>5.0504592097269955E-4</v>
      </c>
      <c r="Z62" s="59"/>
      <c r="AA62" s="59">
        <f t="shared" si="52"/>
        <v>0</v>
      </c>
      <c r="AB62" s="62">
        <f t="shared" si="53"/>
        <v>221.64551852497218</v>
      </c>
      <c r="AC62" s="58">
        <f t="shared" si="54"/>
        <v>1950</v>
      </c>
      <c r="AD62" s="59">
        <v>0</v>
      </c>
      <c r="AE62" s="59">
        <f t="shared" si="55"/>
        <v>448.41551852497219</v>
      </c>
      <c r="AF62" s="60">
        <f t="shared" si="56"/>
        <v>2398.415518524972</v>
      </c>
    </row>
    <row r="63" spans="1:32" x14ac:dyDescent="0.3">
      <c r="A63" s="63" t="s">
        <v>108</v>
      </c>
      <c r="B63" s="53">
        <v>12254</v>
      </c>
      <c r="C63" s="59">
        <v>0</v>
      </c>
      <c r="D63" s="54">
        <v>942.69</v>
      </c>
      <c r="E63" s="55">
        <f t="shared" si="45"/>
        <v>13196.69</v>
      </c>
      <c r="F63" s="56">
        <v>0</v>
      </c>
      <c r="G63" s="59">
        <v>0</v>
      </c>
      <c r="H63" s="57"/>
      <c r="I63" s="58">
        <f t="shared" si="46"/>
        <v>12254</v>
      </c>
      <c r="J63" s="59">
        <f t="shared" si="47"/>
        <v>0</v>
      </c>
      <c r="K63" s="59">
        <f t="shared" si="47"/>
        <v>942.69</v>
      </c>
      <c r="L63" s="60">
        <f t="shared" si="48"/>
        <v>13196.69</v>
      </c>
      <c r="M63" s="56"/>
      <c r="N63" s="27"/>
      <c r="O63" s="98"/>
      <c r="P63" s="98"/>
      <c r="Q63" s="98">
        <v>-134.75</v>
      </c>
      <c r="R63" s="98"/>
      <c r="S63" s="98"/>
      <c r="T63" s="99"/>
      <c r="U63" s="58">
        <f t="shared" si="49"/>
        <v>12254</v>
      </c>
      <c r="V63" s="59">
        <v>0</v>
      </c>
      <c r="W63" s="1">
        <f t="shared" si="57"/>
        <v>807.94</v>
      </c>
      <c r="X63" s="60">
        <f t="shared" si="50"/>
        <v>13061.94</v>
      </c>
      <c r="Y63" s="61">
        <f t="shared" si="51"/>
        <v>3.0305817872306874E-3</v>
      </c>
      <c r="Z63" s="59"/>
      <c r="AA63" s="59">
        <f t="shared" si="52"/>
        <v>0</v>
      </c>
      <c r="AB63" s="62">
        <f t="shared" si="53"/>
        <v>1330.0075176716305</v>
      </c>
      <c r="AC63" s="58">
        <f t="shared" si="54"/>
        <v>12254</v>
      </c>
      <c r="AD63" s="59">
        <v>0</v>
      </c>
      <c r="AE63" s="59">
        <f t="shared" si="55"/>
        <v>2137.9475176716305</v>
      </c>
      <c r="AF63" s="60">
        <f t="shared" si="56"/>
        <v>14391.94751767163</v>
      </c>
    </row>
    <row r="64" spans="1:32" x14ac:dyDescent="0.3">
      <c r="A64" s="63" t="s">
        <v>109</v>
      </c>
      <c r="B64" s="53">
        <v>115569</v>
      </c>
      <c r="C64" s="59">
        <v>0</v>
      </c>
      <c r="D64" s="54">
        <v>54622.22</v>
      </c>
      <c r="E64" s="55">
        <f t="shared" si="45"/>
        <v>170191.22</v>
      </c>
      <c r="F64" s="56">
        <v>0</v>
      </c>
      <c r="G64" s="59">
        <v>0</v>
      </c>
      <c r="H64" s="57"/>
      <c r="I64" s="58">
        <f t="shared" si="46"/>
        <v>115569</v>
      </c>
      <c r="J64" s="59">
        <f t="shared" si="47"/>
        <v>0</v>
      </c>
      <c r="K64" s="59">
        <f t="shared" si="47"/>
        <v>54622.22</v>
      </c>
      <c r="L64" s="60">
        <f t="shared" si="48"/>
        <v>170191.22</v>
      </c>
      <c r="M64" s="56"/>
      <c r="N64" s="59"/>
      <c r="O64" s="54"/>
      <c r="P64" s="54"/>
      <c r="Q64" s="54">
        <v>-1753.74</v>
      </c>
      <c r="R64" s="54"/>
      <c r="S64" s="54"/>
      <c r="T64" s="99"/>
      <c r="U64" s="58">
        <f>+M64+I64</f>
        <v>115569</v>
      </c>
      <c r="V64" s="59">
        <v>0</v>
      </c>
      <c r="W64" s="1">
        <f t="shared" si="57"/>
        <v>52868.480000000003</v>
      </c>
      <c r="X64" s="60">
        <f t="shared" si="50"/>
        <v>168437.48</v>
      </c>
      <c r="Y64" s="61">
        <f t="shared" si="51"/>
        <v>3.9080225385741567E-2</v>
      </c>
      <c r="Z64" s="59"/>
      <c r="AA64" s="59">
        <f t="shared" si="52"/>
        <v>0</v>
      </c>
      <c r="AB64" s="62">
        <f t="shared" si="53"/>
        <v>17150.830172062106</v>
      </c>
      <c r="AC64" s="58">
        <f>U64</f>
        <v>115569</v>
      </c>
      <c r="AD64" s="59">
        <v>0</v>
      </c>
      <c r="AE64" s="59">
        <f t="shared" si="55"/>
        <v>70019.310172062105</v>
      </c>
      <c r="AF64" s="60">
        <f t="shared" si="56"/>
        <v>185588.31017206211</v>
      </c>
    </row>
    <row r="65" spans="1:32" x14ac:dyDescent="0.3">
      <c r="A65" s="63" t="s">
        <v>110</v>
      </c>
      <c r="B65" s="53">
        <v>20000</v>
      </c>
      <c r="C65" s="59">
        <v>0</v>
      </c>
      <c r="D65" s="54">
        <v>773.58</v>
      </c>
      <c r="E65" s="55">
        <f t="shared" si="45"/>
        <v>20773.580000000002</v>
      </c>
      <c r="F65" s="56">
        <v>0</v>
      </c>
      <c r="G65" s="59">
        <v>0</v>
      </c>
      <c r="H65" s="57">
        <v>0</v>
      </c>
      <c r="I65" s="58">
        <f t="shared" si="46"/>
        <v>20000</v>
      </c>
      <c r="J65" s="59">
        <f t="shared" si="47"/>
        <v>0</v>
      </c>
      <c r="K65" s="59">
        <f t="shared" si="47"/>
        <v>773.58</v>
      </c>
      <c r="L65" s="60">
        <f t="shared" si="48"/>
        <v>20773.580000000002</v>
      </c>
      <c r="M65" s="56"/>
      <c r="N65" s="59"/>
      <c r="O65" s="54"/>
      <c r="P65" s="54"/>
      <c r="Q65" s="54">
        <v>0</v>
      </c>
      <c r="R65" s="54"/>
      <c r="S65" s="54"/>
      <c r="T65" s="99"/>
      <c r="U65" s="58">
        <f>+M65+I65</f>
        <v>20000</v>
      </c>
      <c r="V65" s="59">
        <f>+J65+SUM(N65:T65)</f>
        <v>0</v>
      </c>
      <c r="W65" s="1">
        <f t="shared" si="57"/>
        <v>773.58</v>
      </c>
      <c r="X65" s="60">
        <f t="shared" si="50"/>
        <v>20773.580000000002</v>
      </c>
      <c r="Y65" s="61">
        <f t="shared" si="51"/>
        <v>4.8198072570827663E-3</v>
      </c>
      <c r="Z65" s="59"/>
      <c r="AA65" s="59">
        <f t="shared" si="52"/>
        <v>0</v>
      </c>
      <c r="AB65" s="62">
        <f t="shared" si="53"/>
        <v>2115.230782636655</v>
      </c>
      <c r="AC65" s="58">
        <f>U65</f>
        <v>20000</v>
      </c>
      <c r="AD65" s="59">
        <v>0</v>
      </c>
      <c r="AE65" s="59">
        <f t="shared" si="55"/>
        <v>2888.8107826366549</v>
      </c>
      <c r="AF65" s="60">
        <f t="shared" si="56"/>
        <v>22888.810782636654</v>
      </c>
    </row>
    <row r="66" spans="1:32" x14ac:dyDescent="0.3">
      <c r="A66" s="63"/>
      <c r="B66" s="53">
        <v>0</v>
      </c>
      <c r="C66" s="59">
        <v>0</v>
      </c>
      <c r="D66" s="54">
        <v>0</v>
      </c>
      <c r="E66" s="55">
        <f t="shared" si="45"/>
        <v>0</v>
      </c>
      <c r="F66" s="56">
        <v>0</v>
      </c>
      <c r="G66" s="59">
        <v>0</v>
      </c>
      <c r="H66" s="57">
        <v>0</v>
      </c>
      <c r="I66" s="58">
        <f t="shared" si="46"/>
        <v>0</v>
      </c>
      <c r="J66" s="59">
        <f t="shared" si="47"/>
        <v>0</v>
      </c>
      <c r="K66" s="59">
        <f t="shared" si="47"/>
        <v>0</v>
      </c>
      <c r="L66" s="60">
        <f t="shared" si="48"/>
        <v>0</v>
      </c>
      <c r="M66" s="56"/>
      <c r="N66" s="59"/>
      <c r="O66" s="54"/>
      <c r="P66" s="54"/>
      <c r="Q66" s="54"/>
      <c r="R66" s="54"/>
      <c r="S66" s="54"/>
      <c r="T66" s="99"/>
      <c r="U66" s="58">
        <f>+M66+I66</f>
        <v>0</v>
      </c>
      <c r="V66" s="59">
        <f>+J66+SUM(N66:T66)</f>
        <v>0</v>
      </c>
      <c r="W66" s="1">
        <f t="shared" si="57"/>
        <v>0</v>
      </c>
      <c r="X66" s="60">
        <f t="shared" si="50"/>
        <v>0</v>
      </c>
      <c r="Y66" s="61">
        <f t="shared" si="51"/>
        <v>0</v>
      </c>
      <c r="Z66" s="59"/>
      <c r="AA66" s="59">
        <f t="shared" si="52"/>
        <v>0</v>
      </c>
      <c r="AB66" s="62">
        <f t="shared" si="53"/>
        <v>0</v>
      </c>
      <c r="AC66" s="58">
        <f>U66</f>
        <v>0</v>
      </c>
      <c r="AD66" s="59">
        <v>0</v>
      </c>
      <c r="AE66" s="59">
        <f t="shared" si="55"/>
        <v>0</v>
      </c>
      <c r="AF66" s="60">
        <f t="shared" si="56"/>
        <v>0</v>
      </c>
    </row>
    <row r="67" spans="1:32" x14ac:dyDescent="0.3">
      <c r="A67" s="63"/>
      <c r="B67" s="53">
        <v>0</v>
      </c>
      <c r="C67" s="59">
        <v>0</v>
      </c>
      <c r="D67" s="54">
        <v>0</v>
      </c>
      <c r="E67" s="55">
        <f t="shared" si="45"/>
        <v>0</v>
      </c>
      <c r="F67" s="56">
        <v>0</v>
      </c>
      <c r="G67" s="59">
        <v>0</v>
      </c>
      <c r="H67" s="57">
        <v>0</v>
      </c>
      <c r="I67" s="58">
        <f t="shared" si="46"/>
        <v>0</v>
      </c>
      <c r="J67" s="59">
        <f t="shared" si="47"/>
        <v>0</v>
      </c>
      <c r="K67" s="59">
        <f t="shared" si="47"/>
        <v>0</v>
      </c>
      <c r="L67" s="60">
        <f t="shared" si="48"/>
        <v>0</v>
      </c>
      <c r="M67" s="56"/>
      <c r="N67" s="59"/>
      <c r="O67" s="54"/>
      <c r="P67" s="54"/>
      <c r="Q67" s="54"/>
      <c r="R67" s="54"/>
      <c r="S67" s="54"/>
      <c r="T67" s="99"/>
      <c r="U67" s="58">
        <f>+M67+I67</f>
        <v>0</v>
      </c>
      <c r="V67" s="59">
        <f>+J67+SUM(N67:T67)</f>
        <v>0</v>
      </c>
      <c r="W67" s="1">
        <f t="shared" si="57"/>
        <v>0</v>
      </c>
      <c r="X67" s="60">
        <f t="shared" si="50"/>
        <v>0</v>
      </c>
      <c r="Y67" s="61">
        <f t="shared" si="51"/>
        <v>0</v>
      </c>
      <c r="Z67" s="59"/>
      <c r="AA67" s="59">
        <f t="shared" si="52"/>
        <v>0</v>
      </c>
      <c r="AB67" s="62">
        <f t="shared" si="53"/>
        <v>0</v>
      </c>
      <c r="AC67" s="58">
        <f>U67</f>
        <v>0</v>
      </c>
      <c r="AD67" s="59">
        <v>0</v>
      </c>
      <c r="AE67" s="59">
        <f t="shared" si="55"/>
        <v>0</v>
      </c>
      <c r="AF67" s="60">
        <f t="shared" si="56"/>
        <v>0</v>
      </c>
    </row>
    <row r="68" spans="1:32" x14ac:dyDescent="0.3">
      <c r="A68" s="63"/>
      <c r="B68" s="53">
        <v>0</v>
      </c>
      <c r="C68" s="59">
        <v>0</v>
      </c>
      <c r="D68" s="54">
        <v>0</v>
      </c>
      <c r="E68" s="55">
        <f t="shared" si="45"/>
        <v>0</v>
      </c>
      <c r="F68" s="56">
        <v>0</v>
      </c>
      <c r="G68" s="59">
        <v>0</v>
      </c>
      <c r="H68" s="57">
        <v>0</v>
      </c>
      <c r="I68" s="58">
        <f t="shared" si="46"/>
        <v>0</v>
      </c>
      <c r="J68" s="59">
        <f t="shared" si="47"/>
        <v>0</v>
      </c>
      <c r="K68" s="59">
        <f t="shared" si="47"/>
        <v>0</v>
      </c>
      <c r="L68" s="60">
        <f t="shared" si="48"/>
        <v>0</v>
      </c>
      <c r="M68" s="56"/>
      <c r="N68" s="59"/>
      <c r="O68" s="54"/>
      <c r="P68" s="54"/>
      <c r="Q68" s="54"/>
      <c r="R68" s="54"/>
      <c r="S68" s="54"/>
      <c r="T68" s="99"/>
      <c r="U68" s="58">
        <f>+M68+I68</f>
        <v>0</v>
      </c>
      <c r="V68" s="59">
        <f>+J68+SUM(N68:T68)</f>
        <v>0</v>
      </c>
      <c r="W68" s="1">
        <f t="shared" si="57"/>
        <v>0</v>
      </c>
      <c r="X68" s="60">
        <f t="shared" si="50"/>
        <v>0</v>
      </c>
      <c r="Y68" s="61">
        <f t="shared" si="51"/>
        <v>0</v>
      </c>
      <c r="Z68" s="59"/>
      <c r="AA68" s="59">
        <f t="shared" si="52"/>
        <v>0</v>
      </c>
      <c r="AB68" s="62">
        <f t="shared" si="53"/>
        <v>0</v>
      </c>
      <c r="AC68" s="58">
        <f>U68</f>
        <v>0</v>
      </c>
      <c r="AD68" s="59">
        <v>0</v>
      </c>
      <c r="AE68" s="59">
        <f t="shared" si="55"/>
        <v>0</v>
      </c>
      <c r="AF68" s="60">
        <f t="shared" si="56"/>
        <v>0</v>
      </c>
    </row>
    <row r="69" spans="1:32" ht="15" thickBot="1" x14ac:dyDescent="0.35">
      <c r="A69" s="101" t="s">
        <v>7</v>
      </c>
      <c r="B69" s="53">
        <v>0</v>
      </c>
      <c r="C69" s="71">
        <v>0</v>
      </c>
      <c r="D69" s="67">
        <v>0</v>
      </c>
      <c r="E69" s="55">
        <f t="shared" si="45"/>
        <v>0</v>
      </c>
      <c r="F69" s="102">
        <v>0</v>
      </c>
      <c r="G69" s="106">
        <f>37127-37127</f>
        <v>0</v>
      </c>
      <c r="H69" s="104">
        <v>0</v>
      </c>
      <c r="I69" s="105">
        <f t="shared" si="46"/>
        <v>0</v>
      </c>
      <c r="J69" s="106">
        <f>+C69+G69</f>
        <v>0</v>
      </c>
      <c r="K69" s="106">
        <f>+D69+H69</f>
        <v>0</v>
      </c>
      <c r="L69" s="107">
        <f t="shared" si="48"/>
        <v>0</v>
      </c>
      <c r="M69" s="102"/>
      <c r="N69" s="27"/>
      <c r="O69" s="128"/>
      <c r="P69" s="128"/>
      <c r="Q69" s="128"/>
      <c r="R69" s="128"/>
      <c r="S69" s="128"/>
      <c r="T69" s="108"/>
      <c r="U69" s="105">
        <f t="shared" si="49"/>
        <v>0</v>
      </c>
      <c r="V69" s="106">
        <f>+J69+SUM(N69:T69)</f>
        <v>0</v>
      </c>
      <c r="W69" s="2">
        <f t="shared" si="57"/>
        <v>0</v>
      </c>
      <c r="X69" s="107">
        <f t="shared" si="50"/>
        <v>0</v>
      </c>
      <c r="Y69" s="109">
        <f t="shared" si="51"/>
        <v>0</v>
      </c>
      <c r="Z69" s="106"/>
      <c r="AA69" s="106">
        <f t="shared" si="52"/>
        <v>0</v>
      </c>
      <c r="AB69" s="110">
        <f t="shared" si="53"/>
        <v>0</v>
      </c>
      <c r="AC69" s="105">
        <f t="shared" si="54"/>
        <v>0</v>
      </c>
      <c r="AD69" s="59">
        <v>0</v>
      </c>
      <c r="AE69" s="106">
        <f t="shared" si="55"/>
        <v>0</v>
      </c>
      <c r="AF69" s="107">
        <f t="shared" si="56"/>
        <v>0</v>
      </c>
    </row>
    <row r="70" spans="1:32" ht="15" thickBot="1" x14ac:dyDescent="0.35">
      <c r="A70" s="129" t="s">
        <v>18</v>
      </c>
      <c r="B70" s="77">
        <f t="shared" ref="B70:X70" si="58">SUM(B60:B69)</f>
        <v>169830</v>
      </c>
      <c r="C70" s="81">
        <f t="shared" si="58"/>
        <v>0</v>
      </c>
      <c r="D70" s="81">
        <f>SUM(D60:D69)</f>
        <v>61783.69</v>
      </c>
      <c r="E70" s="79">
        <f t="shared" si="58"/>
        <v>231613.69</v>
      </c>
      <c r="F70" s="80">
        <f t="shared" si="58"/>
        <v>0</v>
      </c>
      <c r="G70" s="81">
        <f t="shared" si="58"/>
        <v>0</v>
      </c>
      <c r="H70" s="82">
        <f t="shared" si="58"/>
        <v>0</v>
      </c>
      <c r="I70" s="77">
        <f t="shared" si="58"/>
        <v>169830</v>
      </c>
      <c r="J70" s="81">
        <f t="shared" si="58"/>
        <v>0</v>
      </c>
      <c r="K70" s="81">
        <f t="shared" si="58"/>
        <v>61783.69</v>
      </c>
      <c r="L70" s="79">
        <f t="shared" si="58"/>
        <v>231613.69</v>
      </c>
      <c r="M70" s="130">
        <f t="shared" si="58"/>
        <v>0</v>
      </c>
      <c r="N70" s="260">
        <f t="shared" si="58"/>
        <v>0</v>
      </c>
      <c r="O70" s="131">
        <f t="shared" si="58"/>
        <v>0</v>
      </c>
      <c r="P70" s="131">
        <f t="shared" si="58"/>
        <v>0</v>
      </c>
      <c r="Q70" s="131">
        <f t="shared" si="58"/>
        <v>-2172.8200000000002</v>
      </c>
      <c r="R70" s="131">
        <f t="shared" si="58"/>
        <v>0</v>
      </c>
      <c r="S70" s="131">
        <f t="shared" si="58"/>
        <v>0</v>
      </c>
      <c r="T70" s="132">
        <f t="shared" si="58"/>
        <v>0</v>
      </c>
      <c r="U70" s="77">
        <f t="shared" si="58"/>
        <v>169830</v>
      </c>
      <c r="V70" s="81">
        <f t="shared" si="58"/>
        <v>0</v>
      </c>
      <c r="W70" s="81">
        <f t="shared" si="58"/>
        <v>59610.87000000001</v>
      </c>
      <c r="X70" s="79">
        <f t="shared" si="58"/>
        <v>229440.87</v>
      </c>
      <c r="Y70" s="84">
        <f t="shared" ref="Y70:AF70" si="59">SUM(Y60:Y69)</f>
        <v>5.3234000605450943E-2</v>
      </c>
      <c r="Z70" s="81">
        <f>SUM(Z60:Z69)</f>
        <v>0</v>
      </c>
      <c r="AA70" s="81">
        <f>SUM(AA60:AA69)</f>
        <v>0</v>
      </c>
      <c r="AB70" s="82">
        <f t="shared" si="59"/>
        <v>23362.385829449475</v>
      </c>
      <c r="AC70" s="77">
        <f t="shared" si="59"/>
        <v>169830</v>
      </c>
      <c r="AD70" s="81">
        <f t="shared" si="59"/>
        <v>0</v>
      </c>
      <c r="AE70" s="81">
        <f t="shared" si="59"/>
        <v>82973.255829449481</v>
      </c>
      <c r="AF70" s="79">
        <f t="shared" si="59"/>
        <v>252803.25582944948</v>
      </c>
    </row>
    <row r="71" spans="1:32" ht="3.75" customHeight="1" thickTop="1" x14ac:dyDescent="0.4">
      <c r="A71" s="86"/>
      <c r="B71" s="87"/>
      <c r="C71" s="88"/>
      <c r="D71" s="88"/>
      <c r="E71" s="89"/>
      <c r="F71" s="95"/>
      <c r="G71" s="93"/>
      <c r="H71" s="96"/>
      <c r="I71" s="92"/>
      <c r="J71" s="93"/>
      <c r="K71" s="93"/>
      <c r="L71" s="94"/>
      <c r="M71" s="95"/>
      <c r="N71" s="126"/>
      <c r="O71" s="126"/>
      <c r="P71" s="126"/>
      <c r="Q71" s="126"/>
      <c r="R71" s="126"/>
      <c r="S71" s="126"/>
      <c r="T71" s="127"/>
      <c r="U71" s="87"/>
      <c r="V71" s="88"/>
      <c r="W71" s="88"/>
      <c r="X71" s="89"/>
      <c r="Y71" s="97"/>
      <c r="Z71" s="88"/>
      <c r="AA71" s="88"/>
      <c r="AB71" s="91"/>
      <c r="AC71" s="87"/>
      <c r="AD71" s="88"/>
      <c r="AE71" s="88"/>
      <c r="AF71" s="89"/>
    </row>
    <row r="72" spans="1:32" x14ac:dyDescent="0.3">
      <c r="A72" s="63" t="s">
        <v>111</v>
      </c>
      <c r="B72" s="204">
        <v>0</v>
      </c>
      <c r="C72" s="59">
        <v>0</v>
      </c>
      <c r="D72" s="54">
        <v>79241.22</v>
      </c>
      <c r="E72" s="55">
        <f t="shared" ref="E72:E78" si="60">+B72+C72+D72</f>
        <v>79241.22</v>
      </c>
      <c r="F72" s="197">
        <v>0</v>
      </c>
      <c r="G72" s="59">
        <v>0</v>
      </c>
      <c r="H72" s="57">
        <v>0</v>
      </c>
      <c r="I72" s="58">
        <f t="shared" ref="I72:I78" si="61">B72+F72</f>
        <v>0</v>
      </c>
      <c r="J72" s="59">
        <f>+C72+G72</f>
        <v>0</v>
      </c>
      <c r="K72" s="59">
        <f>+D72+H72</f>
        <v>79241.22</v>
      </c>
      <c r="L72" s="60">
        <f t="shared" ref="L72:L78" si="62">+I72+J72+K72</f>
        <v>79241.22</v>
      </c>
      <c r="M72" s="197"/>
      <c r="N72" s="27"/>
      <c r="O72" s="98"/>
      <c r="P72" s="98"/>
      <c r="Q72" s="98">
        <v>-816.86</v>
      </c>
      <c r="R72" s="98"/>
      <c r="S72" s="98"/>
      <c r="T72" s="99"/>
      <c r="U72" s="58">
        <f t="shared" ref="U72:U78" si="63">+M72+I72</f>
        <v>0</v>
      </c>
      <c r="V72" s="59"/>
      <c r="W72" s="1">
        <f t="shared" ref="W72:W78" si="64">+K72+SUM(O72:T72)</f>
        <v>78424.36</v>
      </c>
      <c r="X72" s="60">
        <f t="shared" ref="X72:X78" si="65">+U72+V72+W72</f>
        <v>78424.36</v>
      </c>
      <c r="Y72" s="61">
        <f t="shared" ref="Y72:Y78" si="66">X72/$X$81</f>
        <v>1.8195722617867088E-2</v>
      </c>
      <c r="Z72" s="59"/>
      <c r="AA72" s="59">
        <f t="shared" ref="AA72:AA78" si="67">Y72*$AA$92</f>
        <v>0</v>
      </c>
      <c r="AB72" s="62">
        <f t="shared" ref="AB72:AB78" si="68">Y72*$AB$93</f>
        <v>7985.4132210518737</v>
      </c>
      <c r="AC72" s="58">
        <f t="shared" ref="AC72:AC78" si="69">U72</f>
        <v>0</v>
      </c>
      <c r="AD72" s="59">
        <v>0</v>
      </c>
      <c r="AE72" s="59">
        <f t="shared" ref="AE72:AE78" si="70">W72+AA72+AB72+ZC72</f>
        <v>86409.773221051873</v>
      </c>
      <c r="AF72" s="60">
        <f t="shared" ref="AF72:AF78" si="71">+AC72+AD72+AE72</f>
        <v>86409.773221051873</v>
      </c>
    </row>
    <row r="73" spans="1:32" x14ac:dyDescent="0.3">
      <c r="A73" s="63" t="s">
        <v>112</v>
      </c>
      <c r="B73" s="204">
        <v>0</v>
      </c>
      <c r="C73" s="59">
        <v>0</v>
      </c>
      <c r="D73" s="54">
        <v>294134.24</v>
      </c>
      <c r="E73" s="55">
        <f t="shared" si="60"/>
        <v>294134.24</v>
      </c>
      <c r="F73" s="197">
        <v>0</v>
      </c>
      <c r="G73" s="59">
        <v>0</v>
      </c>
      <c r="H73" s="57">
        <v>0</v>
      </c>
      <c r="I73" s="58">
        <f>B73+F73</f>
        <v>0</v>
      </c>
      <c r="J73" s="59">
        <f>+C73+G73</f>
        <v>0</v>
      </c>
      <c r="K73" s="59">
        <f>+D73+H73</f>
        <v>294134.24</v>
      </c>
      <c r="L73" s="60">
        <f t="shared" si="62"/>
        <v>294134.24</v>
      </c>
      <c r="M73" s="197"/>
      <c r="N73" s="59"/>
      <c r="O73" s="54"/>
      <c r="P73" s="54"/>
      <c r="Q73" s="54">
        <v>-3032.35</v>
      </c>
      <c r="R73" s="54"/>
      <c r="S73" s="54"/>
      <c r="T73" s="99"/>
      <c r="U73" s="58">
        <f>+M73+I73</f>
        <v>0</v>
      </c>
      <c r="V73" s="59"/>
      <c r="W73" s="1">
        <f t="shared" ref="W73" si="72">+K73+SUM(O73:T73)</f>
        <v>291101.89</v>
      </c>
      <c r="X73" s="60">
        <f t="shared" si="65"/>
        <v>291101.89</v>
      </c>
      <c r="Y73" s="61">
        <f t="shared" si="66"/>
        <v>6.7540356643992466E-2</v>
      </c>
      <c r="Z73" s="59"/>
      <c r="AA73" s="59">
        <f t="shared" si="67"/>
        <v>0</v>
      </c>
      <c r="AB73" s="62">
        <f t="shared" si="68"/>
        <v>29640.903426935052</v>
      </c>
      <c r="AC73" s="58">
        <f>U73</f>
        <v>0</v>
      </c>
      <c r="AD73" s="59">
        <v>0</v>
      </c>
      <c r="AE73" s="59">
        <f t="shared" si="70"/>
        <v>320742.7934269351</v>
      </c>
      <c r="AF73" s="60">
        <f t="shared" si="71"/>
        <v>320742.7934269351</v>
      </c>
    </row>
    <row r="74" spans="1:32" x14ac:dyDescent="0.3">
      <c r="A74" s="63" t="s">
        <v>116</v>
      </c>
      <c r="B74" s="204">
        <v>0</v>
      </c>
      <c r="C74" s="59">
        <v>0</v>
      </c>
      <c r="D74" s="54">
        <v>97907.62</v>
      </c>
      <c r="E74" s="55">
        <f t="shared" si="60"/>
        <v>97907.62</v>
      </c>
      <c r="F74" s="197">
        <v>0</v>
      </c>
      <c r="G74" s="59">
        <v>0</v>
      </c>
      <c r="H74" s="57">
        <v>0</v>
      </c>
      <c r="I74" s="58">
        <f t="shared" si="61"/>
        <v>0</v>
      </c>
      <c r="J74" s="59">
        <f t="shared" ref="J74:K77" si="73">+C74+G74</f>
        <v>0</v>
      </c>
      <c r="K74" s="59">
        <f t="shared" si="73"/>
        <v>97907.62</v>
      </c>
      <c r="L74" s="60">
        <f t="shared" si="62"/>
        <v>97907.62</v>
      </c>
      <c r="M74" s="197"/>
      <c r="N74" s="59"/>
      <c r="O74" s="54"/>
      <c r="P74" s="54"/>
      <c r="Q74" s="54">
        <v>-763.84</v>
      </c>
      <c r="R74" s="54"/>
      <c r="S74" s="54"/>
      <c r="T74" s="99"/>
      <c r="U74" s="58">
        <f t="shared" si="63"/>
        <v>0</v>
      </c>
      <c r="V74" s="59"/>
      <c r="W74" s="1">
        <f t="shared" si="64"/>
        <v>97143.78</v>
      </c>
      <c r="X74" s="60">
        <f t="shared" si="65"/>
        <v>97143.78</v>
      </c>
      <c r="Y74" s="61">
        <f t="shared" si="66"/>
        <v>2.2538931461233532E-2</v>
      </c>
      <c r="Z74" s="59"/>
      <c r="AA74" s="59">
        <f t="shared" si="67"/>
        <v>0</v>
      </c>
      <c r="AB74" s="62">
        <f t="shared" si="68"/>
        <v>9891.4830182223304</v>
      </c>
      <c r="AC74" s="58">
        <f t="shared" si="69"/>
        <v>0</v>
      </c>
      <c r="AD74" s="59">
        <v>0</v>
      </c>
      <c r="AE74" s="59">
        <f t="shared" si="70"/>
        <v>107035.26301822232</v>
      </c>
      <c r="AF74" s="60">
        <f t="shared" si="71"/>
        <v>107035.26301822232</v>
      </c>
    </row>
    <row r="75" spans="1:32" x14ac:dyDescent="0.3">
      <c r="A75" s="63"/>
      <c r="B75" s="204">
        <v>0</v>
      </c>
      <c r="C75" s="59">
        <v>0</v>
      </c>
      <c r="D75" s="54">
        <v>0</v>
      </c>
      <c r="E75" s="55">
        <f t="shared" si="60"/>
        <v>0</v>
      </c>
      <c r="F75" s="197">
        <v>0</v>
      </c>
      <c r="G75" s="59">
        <v>0</v>
      </c>
      <c r="H75" s="57">
        <v>0</v>
      </c>
      <c r="I75" s="58">
        <f t="shared" si="61"/>
        <v>0</v>
      </c>
      <c r="J75" s="59">
        <f t="shared" si="73"/>
        <v>0</v>
      </c>
      <c r="K75" s="59">
        <f t="shared" si="73"/>
        <v>0</v>
      </c>
      <c r="L75" s="60">
        <f t="shared" si="62"/>
        <v>0</v>
      </c>
      <c r="M75" s="197"/>
      <c r="N75" s="59"/>
      <c r="O75" s="54"/>
      <c r="P75" s="54"/>
      <c r="Q75" s="54"/>
      <c r="R75" s="54"/>
      <c r="S75" s="54"/>
      <c r="T75" s="99"/>
      <c r="U75" s="58">
        <f t="shared" si="63"/>
        <v>0</v>
      </c>
      <c r="V75" s="59"/>
      <c r="W75" s="1">
        <f t="shared" si="64"/>
        <v>0</v>
      </c>
      <c r="X75" s="60">
        <f t="shared" si="65"/>
        <v>0</v>
      </c>
      <c r="Y75" s="61">
        <f t="shared" si="66"/>
        <v>0</v>
      </c>
      <c r="Z75" s="59"/>
      <c r="AA75" s="59">
        <f t="shared" si="67"/>
        <v>0</v>
      </c>
      <c r="AB75" s="62">
        <f t="shared" si="68"/>
        <v>0</v>
      </c>
      <c r="AC75" s="58">
        <f t="shared" si="69"/>
        <v>0</v>
      </c>
      <c r="AD75" s="59">
        <v>0</v>
      </c>
      <c r="AE75" s="59">
        <f t="shared" si="70"/>
        <v>0</v>
      </c>
      <c r="AF75" s="60">
        <f t="shared" si="71"/>
        <v>0</v>
      </c>
    </row>
    <row r="76" spans="1:32" x14ac:dyDescent="0.3">
      <c r="A76" s="63"/>
      <c r="B76" s="204">
        <v>0</v>
      </c>
      <c r="C76" s="59">
        <v>0</v>
      </c>
      <c r="D76" s="54">
        <v>0</v>
      </c>
      <c r="E76" s="55">
        <f t="shared" si="60"/>
        <v>0</v>
      </c>
      <c r="F76" s="197">
        <v>0</v>
      </c>
      <c r="G76" s="59">
        <v>0</v>
      </c>
      <c r="H76" s="57">
        <v>0</v>
      </c>
      <c r="I76" s="58">
        <f t="shared" si="61"/>
        <v>0</v>
      </c>
      <c r="J76" s="59">
        <f t="shared" si="73"/>
        <v>0</v>
      </c>
      <c r="K76" s="59">
        <f t="shared" si="73"/>
        <v>0</v>
      </c>
      <c r="L76" s="60">
        <f t="shared" si="62"/>
        <v>0</v>
      </c>
      <c r="M76" s="197"/>
      <c r="N76" s="59"/>
      <c r="O76" s="54"/>
      <c r="P76" s="54"/>
      <c r="Q76" s="54"/>
      <c r="R76" s="54"/>
      <c r="S76" s="54"/>
      <c r="T76" s="99"/>
      <c r="U76" s="58">
        <f t="shared" si="63"/>
        <v>0</v>
      </c>
      <c r="V76" s="59"/>
      <c r="W76" s="1">
        <f t="shared" si="64"/>
        <v>0</v>
      </c>
      <c r="X76" s="60">
        <f t="shared" si="65"/>
        <v>0</v>
      </c>
      <c r="Y76" s="61">
        <f t="shared" si="66"/>
        <v>0</v>
      </c>
      <c r="Z76" s="59"/>
      <c r="AA76" s="59">
        <f t="shared" si="67"/>
        <v>0</v>
      </c>
      <c r="AB76" s="62">
        <f t="shared" si="68"/>
        <v>0</v>
      </c>
      <c r="AC76" s="58">
        <f t="shared" si="69"/>
        <v>0</v>
      </c>
      <c r="AD76" s="59">
        <v>0</v>
      </c>
      <c r="AE76" s="59">
        <f t="shared" si="70"/>
        <v>0</v>
      </c>
      <c r="AF76" s="60">
        <f t="shared" si="71"/>
        <v>0</v>
      </c>
    </row>
    <row r="77" spans="1:32" x14ac:dyDescent="0.3">
      <c r="A77" s="63"/>
      <c r="B77" s="204">
        <v>0</v>
      </c>
      <c r="C77" s="59">
        <v>0</v>
      </c>
      <c r="D77" s="54">
        <v>0</v>
      </c>
      <c r="E77" s="55">
        <f t="shared" si="60"/>
        <v>0</v>
      </c>
      <c r="F77" s="197">
        <v>0</v>
      </c>
      <c r="G77" s="59">
        <v>0</v>
      </c>
      <c r="H77" s="57">
        <v>0</v>
      </c>
      <c r="I77" s="58">
        <f t="shared" si="61"/>
        <v>0</v>
      </c>
      <c r="J77" s="59">
        <f t="shared" si="73"/>
        <v>0</v>
      </c>
      <c r="K77" s="59">
        <f t="shared" si="73"/>
        <v>0</v>
      </c>
      <c r="L77" s="60">
        <f t="shared" si="62"/>
        <v>0</v>
      </c>
      <c r="M77" s="197"/>
      <c r="N77" s="59"/>
      <c r="O77" s="54"/>
      <c r="P77" s="54"/>
      <c r="Q77" s="54"/>
      <c r="R77" s="54"/>
      <c r="S77" s="54"/>
      <c r="T77" s="99"/>
      <c r="U77" s="58">
        <f t="shared" si="63"/>
        <v>0</v>
      </c>
      <c r="V77" s="59">
        <f t="shared" ref="V77:V78" si="74">+J77+SUM(N77:T77)</f>
        <v>0</v>
      </c>
      <c r="W77" s="1">
        <f t="shared" si="64"/>
        <v>0</v>
      </c>
      <c r="X77" s="60">
        <f t="shared" si="65"/>
        <v>0</v>
      </c>
      <c r="Y77" s="61">
        <f t="shared" si="66"/>
        <v>0</v>
      </c>
      <c r="Z77" s="59"/>
      <c r="AA77" s="59">
        <f t="shared" si="67"/>
        <v>0</v>
      </c>
      <c r="AB77" s="62">
        <f t="shared" si="68"/>
        <v>0</v>
      </c>
      <c r="AC77" s="58">
        <f t="shared" si="69"/>
        <v>0</v>
      </c>
      <c r="AD77" s="59">
        <v>0</v>
      </c>
      <c r="AE77" s="59">
        <f t="shared" si="70"/>
        <v>0</v>
      </c>
      <c r="AF77" s="60">
        <f t="shared" si="71"/>
        <v>0</v>
      </c>
    </row>
    <row r="78" spans="1:32" ht="15" thickBot="1" x14ac:dyDescent="0.35">
      <c r="A78" s="101" t="s">
        <v>7</v>
      </c>
      <c r="B78" s="204">
        <v>0</v>
      </c>
      <c r="C78" s="71">
        <v>0</v>
      </c>
      <c r="D78" s="67">
        <v>0</v>
      </c>
      <c r="E78" s="55">
        <f t="shared" si="60"/>
        <v>0</v>
      </c>
      <c r="F78" s="201">
        <v>0</v>
      </c>
      <c r="G78" s="106">
        <v>0</v>
      </c>
      <c r="H78" s="104">
        <v>0</v>
      </c>
      <c r="I78" s="105">
        <f t="shared" si="61"/>
        <v>0</v>
      </c>
      <c r="J78" s="106">
        <f>+C78+G78</f>
        <v>0</v>
      </c>
      <c r="K78" s="106">
        <f>+D78+H78</f>
        <v>0</v>
      </c>
      <c r="L78" s="107">
        <f t="shared" si="62"/>
        <v>0</v>
      </c>
      <c r="M78" s="201"/>
      <c r="N78" s="207"/>
      <c r="O78" s="128"/>
      <c r="P78" s="128"/>
      <c r="Q78" s="128"/>
      <c r="R78" s="208"/>
      <c r="S78" s="128"/>
      <c r="T78" s="108"/>
      <c r="U78" s="105">
        <f t="shared" si="63"/>
        <v>0</v>
      </c>
      <c r="V78" s="106">
        <f t="shared" si="74"/>
        <v>0</v>
      </c>
      <c r="W78" s="2">
        <f t="shared" si="64"/>
        <v>0</v>
      </c>
      <c r="X78" s="107">
        <f t="shared" si="65"/>
        <v>0</v>
      </c>
      <c r="Y78" s="109">
        <f t="shared" si="66"/>
        <v>0</v>
      </c>
      <c r="Z78" s="106"/>
      <c r="AA78" s="106">
        <f t="shared" si="67"/>
        <v>0</v>
      </c>
      <c r="AB78" s="110">
        <f t="shared" si="68"/>
        <v>0</v>
      </c>
      <c r="AC78" s="105">
        <f t="shared" si="69"/>
        <v>0</v>
      </c>
      <c r="AD78" s="59">
        <v>0</v>
      </c>
      <c r="AE78" s="106">
        <f t="shared" si="70"/>
        <v>0</v>
      </c>
      <c r="AF78" s="107">
        <f t="shared" si="71"/>
        <v>0</v>
      </c>
    </row>
    <row r="79" spans="1:32" ht="15" thickBot="1" x14ac:dyDescent="0.35">
      <c r="A79" s="133" t="s">
        <v>19</v>
      </c>
      <c r="B79" s="77">
        <f t="shared" ref="B79:L79" si="75">SUM(B72:B78)</f>
        <v>0</v>
      </c>
      <c r="C79" s="81">
        <f t="shared" si="75"/>
        <v>0</v>
      </c>
      <c r="D79" s="81">
        <f t="shared" si="75"/>
        <v>471283.07999999996</v>
      </c>
      <c r="E79" s="79">
        <f t="shared" si="75"/>
        <v>471283.07999999996</v>
      </c>
      <c r="F79" s="80">
        <f t="shared" si="75"/>
        <v>0</v>
      </c>
      <c r="G79" s="81">
        <f t="shared" si="75"/>
        <v>0</v>
      </c>
      <c r="H79" s="82">
        <f t="shared" si="75"/>
        <v>0</v>
      </c>
      <c r="I79" s="77">
        <f t="shared" si="75"/>
        <v>0</v>
      </c>
      <c r="J79" s="81">
        <f t="shared" si="75"/>
        <v>0</v>
      </c>
      <c r="K79" s="81"/>
      <c r="L79" s="79">
        <f t="shared" si="75"/>
        <v>471283.07999999996</v>
      </c>
      <c r="M79" s="80">
        <f t="shared" ref="M79:AF79" si="76">SUM(M72:M78)</f>
        <v>0</v>
      </c>
      <c r="N79" s="131">
        <f t="shared" si="76"/>
        <v>0</v>
      </c>
      <c r="O79" s="134">
        <f t="shared" si="76"/>
        <v>0</v>
      </c>
      <c r="P79" s="131">
        <f t="shared" si="76"/>
        <v>0</v>
      </c>
      <c r="Q79" s="131">
        <f t="shared" si="76"/>
        <v>-4613.05</v>
      </c>
      <c r="R79" s="131">
        <f t="shared" si="76"/>
        <v>0</v>
      </c>
      <c r="S79" s="131">
        <f t="shared" si="76"/>
        <v>0</v>
      </c>
      <c r="T79" s="132">
        <f t="shared" si="76"/>
        <v>0</v>
      </c>
      <c r="U79" s="77">
        <f t="shared" si="76"/>
        <v>0</v>
      </c>
      <c r="V79" s="81">
        <f t="shared" si="76"/>
        <v>0</v>
      </c>
      <c r="W79" s="81">
        <f t="shared" si="76"/>
        <v>466670.03</v>
      </c>
      <c r="X79" s="79">
        <f t="shared" si="76"/>
        <v>466670.03</v>
      </c>
      <c r="Y79" s="84">
        <f t="shared" si="76"/>
        <v>0.10827501072309309</v>
      </c>
      <c r="Z79" s="81">
        <f>SUM(Z72:Z78)</f>
        <v>0</v>
      </c>
      <c r="AA79" s="81">
        <f>SUM(AA72:AA78)</f>
        <v>0</v>
      </c>
      <c r="AB79" s="82">
        <f t="shared" si="76"/>
        <v>47517.799666209256</v>
      </c>
      <c r="AC79" s="77">
        <f t="shared" si="76"/>
        <v>0</v>
      </c>
      <c r="AD79" s="81">
        <f t="shared" si="76"/>
        <v>0</v>
      </c>
      <c r="AE79" s="81">
        <f t="shared" si="76"/>
        <v>514187.82966620929</v>
      </c>
      <c r="AF79" s="79">
        <f t="shared" si="76"/>
        <v>514187.82966620929</v>
      </c>
    </row>
    <row r="80" spans="1:32" ht="5.25" customHeight="1" thickTop="1" thickBot="1" x14ac:dyDescent="0.45">
      <c r="A80" s="135"/>
      <c r="B80" s="136"/>
      <c r="C80" s="137"/>
      <c r="D80" s="137"/>
      <c r="E80" s="138"/>
      <c r="F80" s="139"/>
      <c r="G80" s="140"/>
      <c r="H80" s="141"/>
      <c r="I80" s="142"/>
      <c r="J80" s="140"/>
      <c r="K80" s="140"/>
      <c r="L80" s="143"/>
      <c r="M80" s="139"/>
      <c r="N80" s="144"/>
      <c r="O80" s="144"/>
      <c r="P80" s="144"/>
      <c r="Q80" s="144"/>
      <c r="R80" s="144"/>
      <c r="S80" s="144"/>
      <c r="T80" s="145"/>
      <c r="U80" s="136"/>
      <c r="V80" s="137"/>
      <c r="W80" s="137"/>
      <c r="X80" s="138"/>
      <c r="Y80" s="146"/>
      <c r="Z80" s="137"/>
      <c r="AA80" s="137"/>
      <c r="AB80" s="147"/>
      <c r="AC80" s="136"/>
      <c r="AD80" s="137"/>
      <c r="AE80" s="137"/>
      <c r="AF80" s="138"/>
    </row>
    <row r="81" spans="1:32" ht="15" thickBot="1" x14ac:dyDescent="0.35">
      <c r="A81" s="148" t="s">
        <v>20</v>
      </c>
      <c r="B81" s="77">
        <f t="shared" ref="B81:AE81" si="77">+B28+B58+B70+B79</f>
        <v>2051182.2100000002</v>
      </c>
      <c r="C81" s="81">
        <f t="shared" si="77"/>
        <v>1761320.4200000002</v>
      </c>
      <c r="D81" s="81">
        <f t="shared" si="77"/>
        <v>533066.77</v>
      </c>
      <c r="E81" s="79">
        <f t="shared" si="77"/>
        <v>4345569.3999999994</v>
      </c>
      <c r="F81" s="80">
        <f t="shared" si="77"/>
        <v>0</v>
      </c>
      <c r="G81" s="81">
        <f t="shared" si="77"/>
        <v>0</v>
      </c>
      <c r="H81" s="82">
        <f t="shared" si="77"/>
        <v>0</v>
      </c>
      <c r="I81" s="77">
        <f t="shared" si="77"/>
        <v>2051182.2100000002</v>
      </c>
      <c r="J81" s="81">
        <f t="shared" si="77"/>
        <v>1761320.4200000002</v>
      </c>
      <c r="K81" s="81">
        <f t="shared" si="77"/>
        <v>61783.69</v>
      </c>
      <c r="L81" s="79">
        <f t="shared" si="77"/>
        <v>4345569.3999999994</v>
      </c>
      <c r="M81" s="80">
        <f t="shared" si="77"/>
        <v>0</v>
      </c>
      <c r="N81" s="131">
        <f t="shared" si="77"/>
        <v>7514.57</v>
      </c>
      <c r="O81" s="131">
        <f t="shared" si="77"/>
        <v>0</v>
      </c>
      <c r="P81" s="131">
        <f t="shared" si="77"/>
        <v>0</v>
      </c>
      <c r="Q81" s="131">
        <f t="shared" si="77"/>
        <v>-43040.250000000007</v>
      </c>
      <c r="R81" s="131">
        <f t="shared" si="77"/>
        <v>0</v>
      </c>
      <c r="S81" s="131">
        <f t="shared" si="77"/>
        <v>0</v>
      </c>
      <c r="T81" s="132">
        <f>+T28+T58+T70+T79</f>
        <v>0</v>
      </c>
      <c r="U81" s="77">
        <f t="shared" si="77"/>
        <v>2051182.2100000002</v>
      </c>
      <c r="V81" s="81">
        <f t="shared" si="77"/>
        <v>1732580.61</v>
      </c>
      <c r="W81" s="81">
        <f t="shared" si="77"/>
        <v>526280.9</v>
      </c>
      <c r="X81" s="79">
        <f t="shared" si="77"/>
        <v>4310043.72</v>
      </c>
      <c r="Y81" s="84">
        <f t="shared" si="77"/>
        <v>1</v>
      </c>
      <c r="Z81" s="81">
        <f t="shared" si="77"/>
        <v>0</v>
      </c>
      <c r="AA81" s="81">
        <f t="shared" si="77"/>
        <v>0</v>
      </c>
      <c r="AB81" s="82">
        <f t="shared" si="77"/>
        <v>438862.11000000004</v>
      </c>
      <c r="AC81" s="77">
        <f t="shared" si="77"/>
        <v>2051182.2100000002</v>
      </c>
      <c r="AD81" s="81">
        <f t="shared" si="77"/>
        <v>2100562.5345043414</v>
      </c>
      <c r="AE81" s="81">
        <f t="shared" si="77"/>
        <v>597161.0854956588</v>
      </c>
      <c r="AF81" s="79">
        <f>+AF28+AF58+AF70+AF79</f>
        <v>4748905.83</v>
      </c>
    </row>
    <row r="82" spans="1:32" ht="15.75" customHeight="1" thickTop="1" thickBot="1" x14ac:dyDescent="0.35">
      <c r="A82" s="229" t="s">
        <v>71</v>
      </c>
      <c r="B82" s="230"/>
      <c r="C82" s="231"/>
      <c r="D82" s="231"/>
      <c r="E82" s="232"/>
      <c r="F82" s="233"/>
      <c r="G82" s="234"/>
      <c r="H82" s="235"/>
      <c r="I82" s="236"/>
      <c r="J82" s="234"/>
      <c r="K82" s="234"/>
      <c r="L82" s="237"/>
      <c r="M82" s="238"/>
      <c r="N82" s="231"/>
      <c r="O82" s="231"/>
      <c r="P82" s="231"/>
      <c r="Q82" s="231"/>
      <c r="R82" s="231"/>
      <c r="S82" s="231"/>
      <c r="T82" s="240"/>
      <c r="U82" s="230"/>
      <c r="V82" s="231"/>
      <c r="W82" s="231"/>
      <c r="X82" s="232"/>
      <c r="Y82" s="239"/>
      <c r="Z82" s="231"/>
      <c r="AA82" s="231"/>
      <c r="AB82" s="240"/>
      <c r="AC82" s="230"/>
      <c r="AD82" s="231"/>
      <c r="AE82" s="231"/>
      <c r="AF82" s="232"/>
    </row>
    <row r="83" spans="1:32" ht="15" thickTop="1" x14ac:dyDescent="0.3">
      <c r="A83" s="223" t="s">
        <v>113</v>
      </c>
      <c r="B83" s="262">
        <v>220739.9</v>
      </c>
      <c r="C83" s="88"/>
      <c r="D83" s="88">
        <v>0</v>
      </c>
      <c r="E83" s="225">
        <f t="shared" ref="E83:E89" si="78">+B83+C83+D83</f>
        <v>220739.9</v>
      </c>
      <c r="F83" s="226"/>
      <c r="G83" s="227"/>
      <c r="H83" s="223"/>
      <c r="I83" s="87">
        <f t="shared" ref="I83:I89" si="79">B83+F83</f>
        <v>220739.9</v>
      </c>
      <c r="J83" s="88">
        <f t="shared" ref="J83:K89" si="80">+C83+G83</f>
        <v>0</v>
      </c>
      <c r="K83" s="88">
        <f t="shared" si="80"/>
        <v>0</v>
      </c>
      <c r="L83" s="89">
        <f t="shared" ref="L83:L89" si="81">+I83+J83+K83</f>
        <v>220739.9</v>
      </c>
      <c r="M83" s="121">
        <v>15075.51</v>
      </c>
      <c r="N83" s="227"/>
      <c r="O83" s="227"/>
      <c r="P83" s="227"/>
      <c r="Q83" s="88">
        <v>0</v>
      </c>
      <c r="R83" s="227"/>
      <c r="S83" s="227"/>
      <c r="T83" s="223"/>
      <c r="U83" s="87">
        <f t="shared" ref="U83:U89" si="82">+M83+I83</f>
        <v>235815.41</v>
      </c>
      <c r="V83" s="88"/>
      <c r="W83" s="227"/>
      <c r="X83" s="89">
        <f t="shared" ref="X83:X89" si="83">+U83+V83+W83</f>
        <v>235815.41</v>
      </c>
      <c r="Y83" s="228"/>
      <c r="Z83" s="227"/>
      <c r="AA83" s="227"/>
      <c r="AB83" s="405"/>
      <c r="AC83" s="87">
        <f t="shared" ref="AC83:AC89" si="84">U83</f>
        <v>235815.41</v>
      </c>
      <c r="AD83" s="88">
        <f>+V83+AB83</f>
        <v>0</v>
      </c>
      <c r="AE83" s="88"/>
      <c r="AF83" s="89">
        <f t="shared" ref="AF83:AF89" si="85">+AC83+AD83+AE83</f>
        <v>235815.41</v>
      </c>
    </row>
    <row r="84" spans="1:32" x14ac:dyDescent="0.3">
      <c r="A84" s="100" t="s">
        <v>114</v>
      </c>
      <c r="B84" s="53">
        <v>14771.69</v>
      </c>
      <c r="C84" s="59"/>
      <c r="D84" s="59">
        <v>0</v>
      </c>
      <c r="E84" s="55">
        <f t="shared" si="78"/>
        <v>14771.69</v>
      </c>
      <c r="F84" s="217"/>
      <c r="G84" s="33"/>
      <c r="H84" s="100"/>
      <c r="I84" s="58">
        <f t="shared" si="79"/>
        <v>14771.69</v>
      </c>
      <c r="J84" s="59">
        <f t="shared" si="80"/>
        <v>0</v>
      </c>
      <c r="K84" s="59">
        <f t="shared" si="80"/>
        <v>0</v>
      </c>
      <c r="L84" s="60">
        <f t="shared" si="81"/>
        <v>14771.69</v>
      </c>
      <c r="M84" s="56"/>
      <c r="N84" s="33"/>
      <c r="O84" s="33"/>
      <c r="P84" s="33"/>
      <c r="Q84" s="59"/>
      <c r="R84" s="33"/>
      <c r="S84" s="33"/>
      <c r="T84" s="100"/>
      <c r="U84" s="58">
        <f t="shared" si="82"/>
        <v>14771.69</v>
      </c>
      <c r="V84" s="59"/>
      <c r="W84" s="33"/>
      <c r="X84" s="60">
        <f t="shared" si="83"/>
        <v>14771.69</v>
      </c>
      <c r="Y84" s="149"/>
      <c r="Z84" s="33"/>
      <c r="AA84" s="33"/>
      <c r="AB84" s="406"/>
      <c r="AC84" s="58">
        <f t="shared" si="84"/>
        <v>14771.69</v>
      </c>
      <c r="AD84" s="59">
        <f t="shared" ref="AD84:AD89" si="86">+V84+AB84</f>
        <v>0</v>
      </c>
      <c r="AE84" s="59"/>
      <c r="AF84" s="60">
        <f t="shared" si="85"/>
        <v>14771.69</v>
      </c>
    </row>
    <row r="85" spans="1:32" x14ac:dyDescent="0.3">
      <c r="A85" s="100" t="s">
        <v>117</v>
      </c>
      <c r="B85" s="53">
        <v>343950.25</v>
      </c>
      <c r="C85" s="59"/>
      <c r="D85" s="59">
        <v>0</v>
      </c>
      <c r="E85" s="55">
        <f t="shared" si="78"/>
        <v>343950.25</v>
      </c>
      <c r="F85" s="217"/>
      <c r="G85" s="33"/>
      <c r="H85" s="100"/>
      <c r="I85" s="58">
        <f t="shared" si="79"/>
        <v>343950.25</v>
      </c>
      <c r="J85" s="59">
        <f t="shared" si="80"/>
        <v>0</v>
      </c>
      <c r="K85" s="59">
        <f t="shared" si="80"/>
        <v>0</v>
      </c>
      <c r="L85" s="60">
        <f t="shared" si="81"/>
        <v>343950.25</v>
      </c>
      <c r="M85" s="56"/>
      <c r="N85" s="33"/>
      <c r="O85" s="33"/>
      <c r="P85" s="33"/>
      <c r="Q85" s="59"/>
      <c r="R85" s="33"/>
      <c r="S85" s="33"/>
      <c r="T85" s="100"/>
      <c r="U85" s="58">
        <f t="shared" si="82"/>
        <v>343950.25</v>
      </c>
      <c r="V85" s="59"/>
      <c r="W85" s="33"/>
      <c r="X85" s="60">
        <f t="shared" si="83"/>
        <v>343950.25</v>
      </c>
      <c r="Y85" s="149"/>
      <c r="Z85" s="33"/>
      <c r="AA85" s="33"/>
      <c r="AB85" s="406"/>
      <c r="AC85" s="58">
        <f t="shared" si="84"/>
        <v>343950.25</v>
      </c>
      <c r="AD85" s="59">
        <f t="shared" si="86"/>
        <v>0</v>
      </c>
      <c r="AE85" s="59"/>
      <c r="AF85" s="60">
        <f t="shared" si="85"/>
        <v>343950.25</v>
      </c>
    </row>
    <row r="86" spans="1:32" x14ac:dyDescent="0.3">
      <c r="A86" s="100"/>
      <c r="B86" s="53">
        <v>0</v>
      </c>
      <c r="C86" s="59">
        <v>0</v>
      </c>
      <c r="D86" s="59">
        <v>0</v>
      </c>
      <c r="E86" s="55">
        <f t="shared" si="78"/>
        <v>0</v>
      </c>
      <c r="F86" s="217"/>
      <c r="G86" s="33"/>
      <c r="H86" s="100"/>
      <c r="I86" s="58">
        <f t="shared" si="79"/>
        <v>0</v>
      </c>
      <c r="J86" s="59">
        <f t="shared" si="80"/>
        <v>0</v>
      </c>
      <c r="K86" s="59">
        <f t="shared" si="80"/>
        <v>0</v>
      </c>
      <c r="L86" s="60">
        <f t="shared" si="81"/>
        <v>0</v>
      </c>
      <c r="M86" s="56"/>
      <c r="N86" s="33"/>
      <c r="O86" s="33"/>
      <c r="P86" s="33"/>
      <c r="Q86" s="59"/>
      <c r="R86" s="33"/>
      <c r="S86" s="33"/>
      <c r="T86" s="100"/>
      <c r="U86" s="58">
        <f t="shared" si="82"/>
        <v>0</v>
      </c>
      <c r="V86" s="6"/>
      <c r="W86" s="33"/>
      <c r="X86" s="60">
        <f t="shared" si="83"/>
        <v>0</v>
      </c>
      <c r="Y86" s="149"/>
      <c r="Z86" s="33"/>
      <c r="AA86" s="33"/>
      <c r="AB86" s="406"/>
      <c r="AC86" s="58">
        <f t="shared" si="84"/>
        <v>0</v>
      </c>
      <c r="AD86" s="59">
        <f t="shared" si="86"/>
        <v>0</v>
      </c>
      <c r="AE86" s="59"/>
      <c r="AF86" s="60">
        <f t="shared" si="85"/>
        <v>0</v>
      </c>
    </row>
    <row r="87" spans="1:32" x14ac:dyDescent="0.3">
      <c r="A87" s="100"/>
      <c r="B87" s="53">
        <v>0</v>
      </c>
      <c r="C87" s="59">
        <v>0</v>
      </c>
      <c r="D87" s="59">
        <v>0</v>
      </c>
      <c r="E87" s="55">
        <f t="shared" si="78"/>
        <v>0</v>
      </c>
      <c r="F87" s="217"/>
      <c r="G87" s="33"/>
      <c r="H87" s="100"/>
      <c r="I87" s="58">
        <f t="shared" si="79"/>
        <v>0</v>
      </c>
      <c r="J87" s="59">
        <f t="shared" si="80"/>
        <v>0</v>
      </c>
      <c r="K87" s="59">
        <f t="shared" si="80"/>
        <v>0</v>
      </c>
      <c r="L87" s="60">
        <f t="shared" si="81"/>
        <v>0</v>
      </c>
      <c r="M87" s="56"/>
      <c r="N87" s="33"/>
      <c r="O87" s="33"/>
      <c r="P87" s="33"/>
      <c r="Q87" s="59"/>
      <c r="R87" s="33"/>
      <c r="S87" s="33"/>
      <c r="T87" s="100"/>
      <c r="U87" s="58">
        <f t="shared" si="82"/>
        <v>0</v>
      </c>
      <c r="V87" s="6"/>
      <c r="W87" s="33"/>
      <c r="X87" s="60">
        <f t="shared" si="83"/>
        <v>0</v>
      </c>
      <c r="Y87" s="149"/>
      <c r="Z87" s="33"/>
      <c r="AA87" s="33"/>
      <c r="AB87" s="406"/>
      <c r="AC87" s="58">
        <f t="shared" si="84"/>
        <v>0</v>
      </c>
      <c r="AD87" s="59">
        <f t="shared" si="86"/>
        <v>0</v>
      </c>
      <c r="AE87" s="59"/>
      <c r="AF87" s="60">
        <f t="shared" si="85"/>
        <v>0</v>
      </c>
    </row>
    <row r="88" spans="1:32" x14ac:dyDescent="0.3">
      <c r="A88" s="100"/>
      <c r="B88" s="53">
        <v>0</v>
      </c>
      <c r="C88" s="59">
        <v>0</v>
      </c>
      <c r="D88" s="59">
        <v>0</v>
      </c>
      <c r="E88" s="55">
        <f t="shared" si="78"/>
        <v>0</v>
      </c>
      <c r="F88" s="217"/>
      <c r="G88" s="33"/>
      <c r="H88" s="100"/>
      <c r="I88" s="58">
        <f t="shared" si="79"/>
        <v>0</v>
      </c>
      <c r="J88" s="59">
        <f t="shared" si="80"/>
        <v>0</v>
      </c>
      <c r="K88" s="59">
        <f t="shared" si="80"/>
        <v>0</v>
      </c>
      <c r="L88" s="60">
        <f t="shared" si="81"/>
        <v>0</v>
      </c>
      <c r="M88" s="56"/>
      <c r="N88" s="33"/>
      <c r="O88" s="33"/>
      <c r="P88" s="33"/>
      <c r="Q88" s="59"/>
      <c r="R88" s="33"/>
      <c r="S88" s="33"/>
      <c r="T88" s="100"/>
      <c r="U88" s="58">
        <f t="shared" si="82"/>
        <v>0</v>
      </c>
      <c r="V88" s="6">
        <f t="shared" ref="V88:V89" si="87">+J88</f>
        <v>0</v>
      </c>
      <c r="W88" s="33"/>
      <c r="X88" s="60">
        <f t="shared" si="83"/>
        <v>0</v>
      </c>
      <c r="Y88" s="149"/>
      <c r="Z88" s="33"/>
      <c r="AA88" s="33"/>
      <c r="AB88" s="406"/>
      <c r="AC88" s="58">
        <f t="shared" si="84"/>
        <v>0</v>
      </c>
      <c r="AD88" s="59">
        <f t="shared" si="86"/>
        <v>0</v>
      </c>
      <c r="AE88" s="59"/>
      <c r="AF88" s="60">
        <f t="shared" si="85"/>
        <v>0</v>
      </c>
    </row>
    <row r="89" spans="1:32" ht="15" thickBot="1" x14ac:dyDescent="0.35">
      <c r="A89" s="150"/>
      <c r="B89" s="53">
        <v>0</v>
      </c>
      <c r="C89" s="71">
        <v>0</v>
      </c>
      <c r="D89" s="71">
        <v>0</v>
      </c>
      <c r="E89" s="55">
        <f t="shared" si="78"/>
        <v>0</v>
      </c>
      <c r="F89" s="218"/>
      <c r="G89" s="152"/>
      <c r="H89" s="150"/>
      <c r="I89" s="105">
        <f t="shared" si="79"/>
        <v>0</v>
      </c>
      <c r="J89" s="106">
        <f t="shared" si="80"/>
        <v>0</v>
      </c>
      <c r="K89" s="106">
        <f t="shared" si="80"/>
        <v>0</v>
      </c>
      <c r="L89" s="107">
        <f t="shared" si="81"/>
        <v>0</v>
      </c>
      <c r="M89" s="102"/>
      <c r="N89" s="152"/>
      <c r="O89" s="152"/>
      <c r="P89" s="152"/>
      <c r="Q89" s="106"/>
      <c r="R89" s="152"/>
      <c r="S89" s="152"/>
      <c r="T89" s="150"/>
      <c r="U89" s="105">
        <f t="shared" si="82"/>
        <v>0</v>
      </c>
      <c r="V89" s="7">
        <f t="shared" si="87"/>
        <v>0</v>
      </c>
      <c r="W89" s="152"/>
      <c r="X89" s="107">
        <f t="shared" si="83"/>
        <v>0</v>
      </c>
      <c r="Y89" s="151"/>
      <c r="Z89" s="152"/>
      <c r="AA89" s="152"/>
      <c r="AB89" s="407"/>
      <c r="AC89" s="105">
        <f t="shared" si="84"/>
        <v>0</v>
      </c>
      <c r="AD89" s="106">
        <f t="shared" si="86"/>
        <v>0</v>
      </c>
      <c r="AE89" s="106"/>
      <c r="AF89" s="107">
        <f t="shared" si="85"/>
        <v>0</v>
      </c>
    </row>
    <row r="90" spans="1:32" ht="15" thickBot="1" x14ac:dyDescent="0.35">
      <c r="A90" s="271" t="s">
        <v>21</v>
      </c>
      <c r="B90" s="272">
        <f>+B81+SUM(B83:B89)</f>
        <v>2630644.0500000003</v>
      </c>
      <c r="C90" s="273">
        <f t="shared" ref="C90:E90" si="88">+C81+SUM(C83:C89)</f>
        <v>1761320.4200000002</v>
      </c>
      <c r="D90" s="273">
        <f t="shared" si="88"/>
        <v>533066.77</v>
      </c>
      <c r="E90" s="274">
        <f t="shared" si="88"/>
        <v>4925031.2399999993</v>
      </c>
      <c r="F90" s="275">
        <f>+SUM(F83:F89)</f>
        <v>0</v>
      </c>
      <c r="G90" s="275">
        <f t="shared" ref="G90:H90" si="89">+SUM(G83:G89)</f>
        <v>0</v>
      </c>
      <c r="H90" s="275">
        <f t="shared" si="89"/>
        <v>0</v>
      </c>
      <c r="I90" s="276">
        <f t="shared" ref="I90:L90" si="90">+I81+SUM(I83:I89)</f>
        <v>2630644.0500000003</v>
      </c>
      <c r="J90" s="277">
        <f t="shared" si="90"/>
        <v>1761320.4200000002</v>
      </c>
      <c r="K90" s="277">
        <f t="shared" si="90"/>
        <v>61783.69</v>
      </c>
      <c r="L90" s="278">
        <f t="shared" si="90"/>
        <v>4925031.2399999993</v>
      </c>
      <c r="M90" s="275">
        <f>+M81+SUM(M83:M89)</f>
        <v>15075.51</v>
      </c>
      <c r="N90" s="277">
        <f t="shared" ref="N90:T90" si="91">+N81+SUM(N83:N89)</f>
        <v>7514.57</v>
      </c>
      <c r="O90" s="277">
        <f t="shared" si="91"/>
        <v>0</v>
      </c>
      <c r="P90" s="277">
        <f t="shared" si="91"/>
        <v>0</v>
      </c>
      <c r="Q90" s="277">
        <f t="shared" si="91"/>
        <v>-43040.250000000007</v>
      </c>
      <c r="R90" s="277">
        <f t="shared" si="91"/>
        <v>0</v>
      </c>
      <c r="S90" s="277">
        <f t="shared" si="91"/>
        <v>0</v>
      </c>
      <c r="T90" s="279">
        <f t="shared" si="91"/>
        <v>0</v>
      </c>
      <c r="U90" s="276">
        <f>+U81+SUM(U83:U89)</f>
        <v>2645719.56</v>
      </c>
      <c r="V90" s="277">
        <f t="shared" ref="V90:W90" si="92">+V81+SUM(V83:V89)</f>
        <v>1732580.61</v>
      </c>
      <c r="W90" s="277">
        <f t="shared" si="92"/>
        <v>526280.9</v>
      </c>
      <c r="X90" s="278">
        <f>+X81+SUM(X83:X89)</f>
        <v>4904581.0699999994</v>
      </c>
      <c r="Y90" s="280"/>
      <c r="Z90" s="281"/>
      <c r="AA90" s="275">
        <f>+SUM(AA83:AA89)</f>
        <v>0</v>
      </c>
      <c r="AB90" s="275">
        <f>+SUM(AB83:AB89)</f>
        <v>0</v>
      </c>
      <c r="AC90" s="276">
        <f>+AC81+SUM(AC83:AC89)</f>
        <v>2645719.56</v>
      </c>
      <c r="AD90" s="277">
        <f t="shared" ref="AD90:AF90" si="93">+AD81+SUM(AD83:AD89)</f>
        <v>2100562.5345043414</v>
      </c>
      <c r="AE90" s="277">
        <f t="shared" si="93"/>
        <v>597161.0854956588</v>
      </c>
      <c r="AF90" s="278">
        <f t="shared" si="93"/>
        <v>5343443.18</v>
      </c>
    </row>
    <row r="91" spans="1:32" ht="15" thickTop="1" x14ac:dyDescent="0.3">
      <c r="A91" s="153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9">
        <f>+Z81</f>
        <v>0</v>
      </c>
      <c r="AA91" s="38"/>
      <c r="AB91" s="38"/>
      <c r="AC91" s="38"/>
      <c r="AD91" s="38"/>
      <c r="AE91" s="38"/>
      <c r="AF91" s="38"/>
    </row>
    <row r="92" spans="1:32" x14ac:dyDescent="0.3">
      <c r="A92" s="153"/>
      <c r="B92" s="154" t="s">
        <v>22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38"/>
      <c r="Q92" s="38"/>
      <c r="R92" s="38"/>
      <c r="S92" s="38"/>
      <c r="T92" s="38"/>
      <c r="U92" s="38"/>
      <c r="V92" s="38"/>
      <c r="W92" s="156"/>
      <c r="X92" s="156"/>
      <c r="Y92" s="156"/>
      <c r="Z92" s="10" t="str">
        <f>"Due To Interest for the Quarter-Ending March 31, 2019"</f>
        <v>Due To Interest for the Quarter-Ending March 31, 2019</v>
      </c>
      <c r="AA92" s="209">
        <v>0</v>
      </c>
      <c r="AB92" s="38"/>
      <c r="AC92" s="38"/>
      <c r="AD92" s="38"/>
      <c r="AE92" s="38"/>
      <c r="AF92" s="38"/>
    </row>
    <row r="93" spans="1:32" x14ac:dyDescent="0.3">
      <c r="A93" s="153"/>
      <c r="B93" s="157" t="s">
        <v>23</v>
      </c>
      <c r="C93" s="155" t="s">
        <v>24</v>
      </c>
      <c r="D93" s="155"/>
      <c r="E93" s="155"/>
      <c r="F93" s="155" t="s">
        <v>25</v>
      </c>
      <c r="G93" s="155"/>
      <c r="H93" s="155"/>
      <c r="I93" s="38"/>
      <c r="J93" s="155"/>
      <c r="K93" s="155"/>
      <c r="L93" s="155"/>
      <c r="M93" s="155"/>
      <c r="N93" s="158">
        <f>+M28</f>
        <v>0</v>
      </c>
      <c r="O93" s="157" t="s">
        <v>23</v>
      </c>
      <c r="P93" s="159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10" t="str">
        <f>"Investment Income (Loss) for the Quarter-Ending March 31, 2019"</f>
        <v>Investment Income (Loss) for the Quarter-Ending March 31, 2019</v>
      </c>
      <c r="AB93" s="209">
        <v>438862.11</v>
      </c>
      <c r="AC93" s="38"/>
      <c r="AD93" s="38"/>
      <c r="AE93" s="38"/>
      <c r="AF93" s="38"/>
    </row>
    <row r="94" spans="1:32" x14ac:dyDescent="0.3">
      <c r="A94" s="153"/>
      <c r="B94" s="160" t="s">
        <v>26</v>
      </c>
      <c r="C94" s="155" t="s">
        <v>27</v>
      </c>
      <c r="D94" s="155"/>
      <c r="E94" s="155"/>
      <c r="F94" s="155" t="s">
        <v>25</v>
      </c>
      <c r="G94" s="155"/>
      <c r="H94" s="155"/>
      <c r="I94" s="38"/>
      <c r="J94" s="155"/>
      <c r="K94" s="155"/>
      <c r="L94" s="155"/>
      <c r="M94" s="155"/>
      <c r="N94" s="161">
        <f>N58</f>
        <v>7514.57</v>
      </c>
      <c r="O94" s="160" t="s">
        <v>26</v>
      </c>
      <c r="P94" s="159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156" t="s">
        <v>57</v>
      </c>
      <c r="AD94" s="156"/>
      <c r="AE94" s="156"/>
      <c r="AF94" s="210">
        <v>7874.57</v>
      </c>
    </row>
    <row r="95" spans="1:32" x14ac:dyDescent="0.3">
      <c r="A95" s="153"/>
      <c r="B95" s="162" t="s">
        <v>28</v>
      </c>
      <c r="C95" s="155" t="s">
        <v>24</v>
      </c>
      <c r="D95" s="155"/>
      <c r="E95" s="155"/>
      <c r="F95" s="155" t="s">
        <v>29</v>
      </c>
      <c r="G95" s="155"/>
      <c r="H95" s="155"/>
      <c r="I95" s="38"/>
      <c r="J95" s="155"/>
      <c r="K95" s="155"/>
      <c r="L95" s="155"/>
      <c r="M95" s="155"/>
      <c r="N95" s="163">
        <f>M70</f>
        <v>0</v>
      </c>
      <c r="O95" s="162" t="s">
        <v>28</v>
      </c>
      <c r="P95" s="159"/>
      <c r="Q95" s="38"/>
      <c r="R95" s="38"/>
      <c r="S95" s="38"/>
      <c r="T95" s="38"/>
      <c r="U95" s="38"/>
      <c r="V95" s="38"/>
      <c r="W95" s="38"/>
      <c r="X95" s="38"/>
      <c r="Y95" s="38"/>
      <c r="Z95" s="38" t="s">
        <v>7</v>
      </c>
      <c r="AA95" s="38" t="s">
        <v>7</v>
      </c>
      <c r="AB95" s="156"/>
      <c r="AC95" s="164" t="s">
        <v>119</v>
      </c>
      <c r="AD95" s="165"/>
      <c r="AE95" s="165"/>
      <c r="AF95" s="216">
        <v>4741031.2630000003</v>
      </c>
    </row>
    <row r="96" spans="1:32" x14ac:dyDescent="0.3">
      <c r="A96" s="153"/>
      <c r="B96" s="166" t="s">
        <v>30</v>
      </c>
      <c r="C96" s="155" t="s">
        <v>27</v>
      </c>
      <c r="D96" s="155"/>
      <c r="E96" s="155"/>
      <c r="F96" s="155" t="s">
        <v>29</v>
      </c>
      <c r="G96" s="155"/>
      <c r="H96" s="155"/>
      <c r="I96" s="38"/>
      <c r="J96" s="155"/>
      <c r="K96" s="155"/>
      <c r="L96" s="155"/>
      <c r="M96" s="155"/>
      <c r="N96" s="167">
        <f>O79</f>
        <v>0</v>
      </c>
      <c r="O96" s="166" t="s">
        <v>30</v>
      </c>
      <c r="P96" s="159"/>
      <c r="Q96" s="38"/>
      <c r="R96" s="38"/>
      <c r="S96" s="38"/>
      <c r="T96" s="38"/>
      <c r="U96" s="38"/>
      <c r="V96" s="38"/>
      <c r="W96" s="38"/>
      <c r="X96" s="38"/>
      <c r="Y96" s="38"/>
      <c r="Z96" s="38" t="s">
        <v>7</v>
      </c>
      <c r="AA96" s="38" t="s">
        <v>7</v>
      </c>
      <c r="AB96" s="156"/>
      <c r="AC96" s="38"/>
      <c r="AD96" s="38"/>
      <c r="AE96" s="38"/>
      <c r="AF96" s="168"/>
    </row>
    <row r="97" spans="1:32" ht="15" thickBot="1" x14ac:dyDescent="0.35">
      <c r="A97" s="153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69">
        <f>SUM(N93:N96)</f>
        <v>7514.57</v>
      </c>
      <c r="O97" s="38" t="s">
        <v>61</v>
      </c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156"/>
      <c r="AC97" s="38"/>
      <c r="AD97" s="38"/>
      <c r="AE97" s="38"/>
      <c r="AF97" s="168"/>
    </row>
    <row r="98" spans="1:32" ht="15" thickTop="1" x14ac:dyDescent="0.3">
      <c r="A98" s="153"/>
      <c r="B98" s="156"/>
      <c r="C98" s="156"/>
      <c r="D98" s="170"/>
      <c r="E98" s="156"/>
      <c r="F98" s="156"/>
      <c r="G98" s="156"/>
      <c r="H98" s="156"/>
      <c r="I98" s="156"/>
      <c r="J98" s="38"/>
      <c r="K98" s="38"/>
      <c r="L98" s="171"/>
      <c r="M98" s="38"/>
      <c r="N98" s="38"/>
      <c r="O98" s="38"/>
      <c r="P98" s="172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156"/>
      <c r="AC98" s="38" t="s">
        <v>7</v>
      </c>
      <c r="AD98" s="38"/>
      <c r="AE98" s="38"/>
      <c r="AF98" s="173"/>
    </row>
    <row r="99" spans="1:32" x14ac:dyDescent="0.3">
      <c r="A99" s="153"/>
      <c r="B99" s="156"/>
      <c r="C99" s="156"/>
      <c r="D99" s="170"/>
      <c r="E99" s="156"/>
      <c r="F99" s="156"/>
      <c r="G99" s="156"/>
      <c r="H99" s="156"/>
      <c r="I99" s="156"/>
      <c r="J99" s="38"/>
      <c r="K99" s="38"/>
      <c r="L99" s="171"/>
      <c r="M99" s="38"/>
      <c r="N99" s="38"/>
      <c r="O99" s="38"/>
      <c r="P99" s="172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156"/>
      <c r="AC99" s="38"/>
      <c r="AD99" s="38"/>
      <c r="AE99" s="38"/>
      <c r="AF99" s="174">
        <f>SUM(AF94:AF96)</f>
        <v>4748905.8330000006</v>
      </c>
    </row>
    <row r="100" spans="1:32" x14ac:dyDescent="0.3">
      <c r="A100" s="153"/>
      <c r="B100" s="156"/>
      <c r="C100" s="156"/>
      <c r="D100" s="170"/>
      <c r="E100" s="156"/>
      <c r="F100" s="156"/>
      <c r="G100" s="156"/>
      <c r="H100" s="156"/>
      <c r="I100" s="156"/>
      <c r="J100" s="38"/>
      <c r="K100" s="38"/>
      <c r="L100" s="171"/>
      <c r="M100" s="38"/>
      <c r="N100" s="156"/>
      <c r="O100" s="156"/>
      <c r="P100" s="172" t="s">
        <v>7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156"/>
      <c r="AC100" s="38"/>
      <c r="AD100" s="38"/>
      <c r="AE100" s="38"/>
      <c r="AF100" s="175"/>
    </row>
    <row r="101" spans="1:32" x14ac:dyDescent="0.3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38" t="s">
        <v>120</v>
      </c>
      <c r="AD101" s="156"/>
      <c r="AE101" s="156"/>
      <c r="AF101" s="170">
        <f>AF81-AF99</f>
        <v>-3.0000004917383194E-3</v>
      </c>
    </row>
  </sheetData>
  <mergeCells count="8">
    <mergeCell ref="Y2:AB2"/>
    <mergeCell ref="AC2:AF2"/>
    <mergeCell ref="B1:C1"/>
    <mergeCell ref="B2:E2"/>
    <mergeCell ref="F2:G2"/>
    <mergeCell ref="I2:L2"/>
    <mergeCell ref="M2:T2"/>
    <mergeCell ref="U2:X2"/>
  </mergeCells>
  <hyperlinks>
    <hyperlink ref="W60" r:id="rId1" display="+l31+@sum(o31..t31)" xr:uid="{00000000-0004-0000-0000-000000000000}"/>
    <hyperlink ref="W61:W69" r:id="rId2" display="+l31+@sum(o31..t31)" xr:uid="{00000000-0004-0000-0000-000001000000}"/>
    <hyperlink ref="W72:W78" r:id="rId3" display="+l31+@sum(o31..t31)" xr:uid="{00000000-0004-0000-0000-000002000000}"/>
    <hyperlink ref="W73" r:id="rId4" display="+l31+@sum(o31..t31)" xr:uid="{00000000-0004-0000-0000-000003000000}"/>
    <hyperlink ref="U90" r:id="rId5" display="=+U81+@sum(u83..u89)" xr:uid="{00000000-0004-0000-0000-000004000000}"/>
    <hyperlink ref="V90:W90" r:id="rId6" display="=+U81+@sum(u83..u89)" xr:uid="{00000000-0004-0000-0000-000005000000}"/>
    <hyperlink ref="X90" r:id="rId7" display="=+U81+@sum(u83..u89)" xr:uid="{00000000-0004-0000-0000-000006000000}"/>
    <hyperlink ref="B90" r:id="rId8" display="=+B81+@sum(b83..b90)" xr:uid="{00000000-0004-0000-0000-000007000000}"/>
    <hyperlink ref="C90:E90" r:id="rId9" display="=+B81+@sum(b83..b90)" xr:uid="{00000000-0004-0000-0000-000008000000}"/>
    <hyperlink ref="AC90" r:id="rId10" display="=+AC81+@sum(ac83..ac89)" xr:uid="{00000000-0004-0000-0000-000009000000}"/>
    <hyperlink ref="AD90:AF90" r:id="rId11" display="=+AC81+@sum(ac83..ac89)" xr:uid="{00000000-0004-0000-0000-00000A000000}"/>
    <hyperlink ref="M90" r:id="rId12" display="=+M81+@sum(m83..m89)" xr:uid="{00000000-0004-0000-0000-00000B000000}"/>
    <hyperlink ref="N90:T90" r:id="rId13" display="=+M81+@sum(m83..m89)" xr:uid="{00000000-0004-0000-0000-00000C000000}"/>
    <hyperlink ref="I90:L90" r:id="rId14" display="=+B81+@sum(b83..b90)" xr:uid="{00000000-0004-0000-0000-00000D000000}"/>
    <hyperlink ref="V4" r:id="rId15" display="+@sum(m4..t4)" xr:uid="{00000000-0004-0000-0000-00000E000000}"/>
    <hyperlink ref="V5:V27" r:id="rId16" display="+@sum(m4..t4)" xr:uid="{00000000-0004-0000-0000-00000F000000}"/>
    <hyperlink ref="AF95" r:id="rId17" display="+d12+@sum(g12..k12)" xr:uid="{00000000-0004-0000-0000-000010000000}"/>
    <hyperlink ref="F90" r:id="rId18" display="+@sum(f83..f89)" xr:uid="{00000000-0004-0000-0000-000011000000}"/>
    <hyperlink ref="G90:H90" r:id="rId19" display="+@sum(f83..f89)" xr:uid="{00000000-0004-0000-0000-000012000000}"/>
    <hyperlink ref="AA90" r:id="rId20" display="+@sum(f83..f89)" xr:uid="{00000000-0004-0000-0000-000013000000}"/>
    <hyperlink ref="AB90" r:id="rId21" display="+@sum(f83..f89)" xr:uid="{00000000-0004-0000-0000-000014000000}"/>
  </hyperlinks>
  <printOptions gridLines="1"/>
  <pageMargins left="0" right="0" top="0" bottom="0" header="0" footer="0"/>
  <pageSetup scale="29" fitToHeight="0" orientation="landscape" r:id="rId2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1"/>
  <sheetViews>
    <sheetView workbookViewId="0">
      <pane xSplit="1" topLeftCell="B1" activePane="topRight" state="frozen"/>
      <selection pane="topRight" activeCell="B1" sqref="B1:C1"/>
    </sheetView>
  </sheetViews>
  <sheetFormatPr defaultRowHeight="14.4" x14ac:dyDescent="0.3"/>
  <cols>
    <col min="1" max="1" width="50.6640625" customWidth="1"/>
    <col min="2" max="17" width="15.6640625" customWidth="1"/>
    <col min="18" max="20" width="9.109375" customWidth="1"/>
    <col min="21" max="25" width="15.6640625" customWidth="1"/>
    <col min="26" max="26" width="8.6640625" customWidth="1"/>
    <col min="27" max="31" width="15.6640625" customWidth="1"/>
    <col min="32" max="32" width="15.6640625" style="11" customWidth="1"/>
  </cols>
  <sheetData>
    <row r="1" spans="1:32" s="411" customFormat="1" ht="18.600000000000001" thickBot="1" x14ac:dyDescent="0.4">
      <c r="A1" s="408" t="s">
        <v>0</v>
      </c>
      <c r="B1" s="426" t="s">
        <v>131</v>
      </c>
      <c r="C1" s="427"/>
      <c r="D1" s="409">
        <f>'Qtr1'!$D1</f>
        <v>2025</v>
      </c>
      <c r="E1" s="412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</row>
    <row r="2" spans="1:32" x14ac:dyDescent="0.3">
      <c r="A2" s="35"/>
      <c r="B2" s="418" t="s">
        <v>142</v>
      </c>
      <c r="C2" s="419"/>
      <c r="D2" s="419"/>
      <c r="E2" s="420"/>
      <c r="F2" s="418" t="s">
        <v>83</v>
      </c>
      <c r="G2" s="419"/>
      <c r="H2" s="39"/>
      <c r="I2" s="423" t="s">
        <v>143</v>
      </c>
      <c r="J2" s="424"/>
      <c r="K2" s="424"/>
      <c r="L2" s="425"/>
      <c r="M2" s="419" t="s">
        <v>144</v>
      </c>
      <c r="N2" s="419"/>
      <c r="O2" s="419"/>
      <c r="P2" s="419"/>
      <c r="Q2" s="419"/>
      <c r="R2" s="419"/>
      <c r="S2" s="419"/>
      <c r="T2" s="420"/>
      <c r="U2" s="418" t="s">
        <v>145</v>
      </c>
      <c r="V2" s="419"/>
      <c r="W2" s="419"/>
      <c r="X2" s="420"/>
      <c r="Y2" s="418" t="s">
        <v>1</v>
      </c>
      <c r="Z2" s="419"/>
      <c r="AA2" s="419"/>
      <c r="AB2" s="420"/>
      <c r="AC2" s="418" t="s">
        <v>146</v>
      </c>
      <c r="AD2" s="419"/>
      <c r="AE2" s="419"/>
      <c r="AF2" s="420"/>
    </row>
    <row r="3" spans="1:32" ht="50.25" customHeight="1" thickBot="1" x14ac:dyDescent="0.35">
      <c r="A3" s="40" t="s">
        <v>72</v>
      </c>
      <c r="B3" s="41" t="s">
        <v>2</v>
      </c>
      <c r="C3" s="42" t="s">
        <v>79</v>
      </c>
      <c r="D3" s="43" t="s">
        <v>80</v>
      </c>
      <c r="E3" s="44" t="s">
        <v>3</v>
      </c>
      <c r="F3" s="41" t="s">
        <v>2</v>
      </c>
      <c r="G3" s="42" t="s">
        <v>79</v>
      </c>
      <c r="H3" s="43" t="s">
        <v>80</v>
      </c>
      <c r="I3" s="41" t="s">
        <v>2</v>
      </c>
      <c r="J3" s="42" t="s">
        <v>79</v>
      </c>
      <c r="K3" s="43" t="s">
        <v>80</v>
      </c>
      <c r="L3" s="46" t="s">
        <v>3</v>
      </c>
      <c r="M3" s="45" t="s">
        <v>4</v>
      </c>
      <c r="N3" s="47" t="s">
        <v>81</v>
      </c>
      <c r="O3" s="43" t="s">
        <v>82</v>
      </c>
      <c r="P3" s="48" t="s">
        <v>5</v>
      </c>
      <c r="Q3" s="45" t="s">
        <v>6</v>
      </c>
      <c r="R3" s="48" t="s">
        <v>7</v>
      </c>
      <c r="S3" s="49" t="s">
        <v>7</v>
      </c>
      <c r="T3" s="45" t="s">
        <v>7</v>
      </c>
      <c r="U3" s="41" t="s">
        <v>2</v>
      </c>
      <c r="V3" s="42" t="s">
        <v>79</v>
      </c>
      <c r="W3" s="43" t="s">
        <v>80</v>
      </c>
      <c r="X3" s="50" t="s">
        <v>3</v>
      </c>
      <c r="Y3" s="45" t="s">
        <v>8</v>
      </c>
      <c r="Z3" s="51"/>
      <c r="AA3" s="48" t="s">
        <v>9</v>
      </c>
      <c r="AB3" s="45" t="s">
        <v>10</v>
      </c>
      <c r="AC3" s="41" t="s">
        <v>2</v>
      </c>
      <c r="AD3" s="42" t="s">
        <v>79</v>
      </c>
      <c r="AE3" s="43" t="s">
        <v>80</v>
      </c>
      <c r="AF3" s="46" t="s">
        <v>3</v>
      </c>
    </row>
    <row r="4" spans="1:32" x14ac:dyDescent="0.3">
      <c r="A4" s="52" t="s">
        <v>74</v>
      </c>
      <c r="B4" s="211">
        <f>+'Qtr1'!AC4</f>
        <v>33533</v>
      </c>
      <c r="C4" s="180">
        <f>+'Qtr1'!AD4</f>
        <v>93698.008742895327</v>
      </c>
      <c r="D4" s="180">
        <f>+'Qtr1'!AE4</f>
        <v>0</v>
      </c>
      <c r="E4" s="176">
        <f>+'Qtr1'!AF4</f>
        <v>127231.00874289533</v>
      </c>
      <c r="F4" s="177">
        <v>0</v>
      </c>
      <c r="G4" s="120">
        <v>-1213.07</v>
      </c>
      <c r="H4" s="183"/>
      <c r="I4" s="179">
        <f>B4+F4</f>
        <v>33533</v>
      </c>
      <c r="J4" s="180">
        <f t="shared" ref="J4:J19" si="0">+C4+G4</f>
        <v>92484.93874289532</v>
      </c>
      <c r="K4" s="180"/>
      <c r="L4" s="176">
        <f>I4+J4+K4</f>
        <v>126017.93874289532</v>
      </c>
      <c r="M4" s="177"/>
      <c r="N4" s="120"/>
      <c r="O4" s="180"/>
      <c r="P4" s="120"/>
      <c r="Q4" s="120">
        <v>-1178.25</v>
      </c>
      <c r="R4" s="120"/>
      <c r="S4" s="120"/>
      <c r="T4" s="178"/>
      <c r="U4" s="179">
        <f>M4+I4</f>
        <v>33533</v>
      </c>
      <c r="V4" s="187">
        <f>+SUM(P4:T4)+J4</f>
        <v>91306.68874289532</v>
      </c>
      <c r="W4" s="180"/>
      <c r="X4" s="176">
        <f>+U4+V4+W4</f>
        <v>124839.68874289532</v>
      </c>
      <c r="Y4" s="181">
        <f t="shared" ref="Y4:Y27" si="1">X4/$X$81</f>
        <v>2.6505529280336788E-2</v>
      </c>
      <c r="Z4" s="182"/>
      <c r="AA4" s="180">
        <f t="shared" ref="AA4:AA27" si="2">Y4*$AA$92</f>
        <v>0</v>
      </c>
      <c r="AB4" s="183">
        <f t="shared" ref="AB4:AB27" si="3">Y4*$AB$93</f>
        <v>4022.283777833115</v>
      </c>
      <c r="AC4" s="179">
        <f>U4</f>
        <v>33533</v>
      </c>
      <c r="AD4" s="59">
        <f>+V4+AB4+AA4</f>
        <v>95328.972520728435</v>
      </c>
      <c r="AE4" s="180"/>
      <c r="AF4" s="176">
        <f>+AC4+AD4+AE4</f>
        <v>128861.97252072844</v>
      </c>
    </row>
    <row r="5" spans="1:32" x14ac:dyDescent="0.3">
      <c r="A5" s="63"/>
      <c r="B5" s="204">
        <f>+'Qtr1'!AC5</f>
        <v>0</v>
      </c>
      <c r="C5" s="59">
        <f>+'Qtr1'!AD5</f>
        <v>0</v>
      </c>
      <c r="D5" s="59">
        <f>+'Qtr1'!AE5</f>
        <v>0</v>
      </c>
      <c r="E5" s="60">
        <f>+'Qtr1'!AF5</f>
        <v>0</v>
      </c>
      <c r="F5" s="56">
        <v>0</v>
      </c>
      <c r="G5" s="54">
        <v>0</v>
      </c>
      <c r="H5" s="62">
        <v>0</v>
      </c>
      <c r="I5" s="58">
        <f>B5+F5</f>
        <v>0</v>
      </c>
      <c r="J5" s="59">
        <f>+C5+G5</f>
        <v>0</v>
      </c>
      <c r="K5" s="59"/>
      <c r="L5" s="60">
        <f t="shared" ref="L5:L27" si="4">I5+J5+K5</f>
        <v>0</v>
      </c>
      <c r="M5" s="56"/>
      <c r="N5" s="54"/>
      <c r="O5" s="59"/>
      <c r="P5" s="54"/>
      <c r="Q5" s="54"/>
      <c r="R5" s="54"/>
      <c r="S5" s="54"/>
      <c r="T5" s="57"/>
      <c r="U5" s="58">
        <f t="shared" ref="U5:U27" si="5">M5+I5</f>
        <v>0</v>
      </c>
      <c r="V5" s="187">
        <f t="shared" ref="V5:V27" si="6">+SUM(P5:T5)+J5</f>
        <v>0</v>
      </c>
      <c r="W5" s="59"/>
      <c r="X5" s="60">
        <f t="shared" ref="X5:X27" si="7">+U5+V5+W5</f>
        <v>0</v>
      </c>
      <c r="Y5" s="61">
        <f t="shared" si="1"/>
        <v>0</v>
      </c>
      <c r="Z5" s="32"/>
      <c r="AA5" s="59">
        <f t="shared" si="2"/>
        <v>0</v>
      </c>
      <c r="AB5" s="62">
        <f t="shared" si="3"/>
        <v>0</v>
      </c>
      <c r="AC5" s="58">
        <f t="shared" ref="AC5:AC27" si="8">U5</f>
        <v>0</v>
      </c>
      <c r="AD5" s="59">
        <f t="shared" ref="AD5:AD27" si="9">+V5+AB5+AA5</f>
        <v>0</v>
      </c>
      <c r="AE5" s="59"/>
      <c r="AF5" s="60">
        <f t="shared" ref="AF5:AF27" si="10">+AC5+AD5+AE5</f>
        <v>0</v>
      </c>
    </row>
    <row r="6" spans="1:32" x14ac:dyDescent="0.3">
      <c r="A6" s="388" t="s">
        <v>122</v>
      </c>
      <c r="B6" s="204">
        <f>+'Qtr1'!AC6</f>
        <v>226907</v>
      </c>
      <c r="C6" s="59">
        <f>+'Qtr1'!AD6</f>
        <v>131054.39788489895</v>
      </c>
      <c r="D6" s="59">
        <f>+'Qtr1'!AE6</f>
        <v>0</v>
      </c>
      <c r="E6" s="60">
        <f>+'Qtr1'!AF6</f>
        <v>357961.39788489894</v>
      </c>
      <c r="F6" s="56">
        <v>0</v>
      </c>
      <c r="G6" s="54">
        <v>0</v>
      </c>
      <c r="H6" s="62">
        <v>0</v>
      </c>
      <c r="I6" s="58">
        <f t="shared" ref="I6:I27" si="11">B6+F6</f>
        <v>226907</v>
      </c>
      <c r="J6" s="59">
        <f t="shared" si="0"/>
        <v>131054.39788489895</v>
      </c>
      <c r="K6" s="59"/>
      <c r="L6" s="60">
        <f t="shared" si="4"/>
        <v>357961.39788489894</v>
      </c>
      <c r="M6" s="56"/>
      <c r="N6" s="54"/>
      <c r="O6" s="59"/>
      <c r="P6" s="54"/>
      <c r="Q6" s="54">
        <v>-3120.96</v>
      </c>
      <c r="R6" s="54"/>
      <c r="S6" s="54"/>
      <c r="T6" s="57"/>
      <c r="U6" s="58">
        <f t="shared" si="5"/>
        <v>226907</v>
      </c>
      <c r="V6" s="187">
        <f t="shared" si="6"/>
        <v>127933.43788489894</v>
      </c>
      <c r="W6" s="59"/>
      <c r="X6" s="60">
        <f t="shared" si="7"/>
        <v>354840.43788489897</v>
      </c>
      <c r="Y6" s="61">
        <f t="shared" si="1"/>
        <v>7.5338489793703306E-2</v>
      </c>
      <c r="Z6" s="32"/>
      <c r="AA6" s="59">
        <f t="shared" si="2"/>
        <v>0</v>
      </c>
      <c r="AB6" s="62">
        <f t="shared" si="3"/>
        <v>11432.813966422635</v>
      </c>
      <c r="AC6" s="58">
        <f t="shared" si="8"/>
        <v>226907</v>
      </c>
      <c r="AD6" s="59">
        <f t="shared" si="9"/>
        <v>139366.25185132158</v>
      </c>
      <c r="AE6" s="59"/>
      <c r="AF6" s="60">
        <f t="shared" si="10"/>
        <v>366273.25185132155</v>
      </c>
    </row>
    <row r="7" spans="1:32" x14ac:dyDescent="0.3">
      <c r="A7" s="63" t="s">
        <v>78</v>
      </c>
      <c r="B7" s="204">
        <f>+'Qtr1'!AC7</f>
        <v>127471</v>
      </c>
      <c r="C7" s="59">
        <f>+'Qtr1'!AD7</f>
        <v>48706.550736309466</v>
      </c>
      <c r="D7" s="59">
        <f>+'Qtr1'!AE7</f>
        <v>0</v>
      </c>
      <c r="E7" s="60">
        <f>+'Qtr1'!AF7</f>
        <v>176177.55073630947</v>
      </c>
      <c r="F7" s="56">
        <v>0</v>
      </c>
      <c r="G7" s="54">
        <v>0</v>
      </c>
      <c r="H7" s="62">
        <v>0</v>
      </c>
      <c r="I7" s="58">
        <f t="shared" si="11"/>
        <v>127471</v>
      </c>
      <c r="J7" s="59">
        <f t="shared" si="0"/>
        <v>48706.550736309466</v>
      </c>
      <c r="K7" s="59"/>
      <c r="L7" s="60">
        <f t="shared" si="4"/>
        <v>176177.55073630947</v>
      </c>
      <c r="M7" s="56"/>
      <c r="N7" s="54"/>
      <c r="O7" s="59"/>
      <c r="P7" s="54"/>
      <c r="Q7" s="54">
        <v>-1536.13</v>
      </c>
      <c r="R7" s="54"/>
      <c r="S7" s="54"/>
      <c r="T7" s="57"/>
      <c r="U7" s="58">
        <f t="shared" si="5"/>
        <v>127471</v>
      </c>
      <c r="V7" s="187">
        <f t="shared" si="6"/>
        <v>47170.420736309468</v>
      </c>
      <c r="W7" s="59"/>
      <c r="X7" s="60">
        <f t="shared" si="7"/>
        <v>174641.42073630946</v>
      </c>
      <c r="Y7" s="61">
        <f t="shared" si="1"/>
        <v>3.7079260109492244E-2</v>
      </c>
      <c r="Z7" s="32"/>
      <c r="AA7" s="59">
        <f t="shared" si="2"/>
        <v>0</v>
      </c>
      <c r="AB7" s="62">
        <f t="shared" si="3"/>
        <v>5626.8752400695366</v>
      </c>
      <c r="AC7" s="58">
        <f t="shared" si="8"/>
        <v>127471</v>
      </c>
      <c r="AD7" s="59">
        <f t="shared" si="9"/>
        <v>52797.295976379006</v>
      </c>
      <c r="AE7" s="59"/>
      <c r="AF7" s="60">
        <f t="shared" si="10"/>
        <v>180268.29597637901</v>
      </c>
    </row>
    <row r="8" spans="1:32" x14ac:dyDescent="0.3">
      <c r="A8" s="63" t="s">
        <v>98</v>
      </c>
      <c r="B8" s="204">
        <f>+'Qtr1'!AC8</f>
        <v>5135</v>
      </c>
      <c r="C8" s="59">
        <f>+'Qtr1'!AD8</f>
        <v>3049.121789853677</v>
      </c>
      <c r="D8" s="59">
        <f>+'Qtr1'!AE8</f>
        <v>0</v>
      </c>
      <c r="E8" s="60">
        <f>+'Qtr1'!AF8</f>
        <v>8184.121789853677</v>
      </c>
      <c r="F8" s="56">
        <v>0</v>
      </c>
      <c r="G8" s="54">
        <v>0</v>
      </c>
      <c r="H8" s="62">
        <v>0</v>
      </c>
      <c r="I8" s="58">
        <f t="shared" si="11"/>
        <v>5135</v>
      </c>
      <c r="J8" s="59">
        <f t="shared" si="0"/>
        <v>3049.121789853677</v>
      </c>
      <c r="K8" s="59"/>
      <c r="L8" s="60">
        <f t="shared" si="4"/>
        <v>8184.121789853677</v>
      </c>
      <c r="M8" s="56"/>
      <c r="N8" s="54"/>
      <c r="O8" s="59"/>
      <c r="P8" s="54"/>
      <c r="Q8" s="54">
        <v>-71.38</v>
      </c>
      <c r="R8" s="54"/>
      <c r="S8" s="54"/>
      <c r="T8" s="57"/>
      <c r="U8" s="58">
        <f t="shared" si="5"/>
        <v>5135</v>
      </c>
      <c r="V8" s="187">
        <f t="shared" si="6"/>
        <v>2977.7417898536769</v>
      </c>
      <c r="W8" s="59"/>
      <c r="X8" s="60">
        <f t="shared" si="7"/>
        <v>8112.7417898536769</v>
      </c>
      <c r="Y8" s="61">
        <f t="shared" si="1"/>
        <v>1.7224691700219903E-3</v>
      </c>
      <c r="Z8" s="32"/>
      <c r="AA8" s="59">
        <f t="shared" si="2"/>
        <v>0</v>
      </c>
      <c r="AB8" s="62">
        <f t="shared" si="3"/>
        <v>261.38922664475422</v>
      </c>
      <c r="AC8" s="58">
        <f t="shared" si="8"/>
        <v>5135</v>
      </c>
      <c r="AD8" s="59">
        <f t="shared" si="9"/>
        <v>3239.1310164984311</v>
      </c>
      <c r="AE8" s="59"/>
      <c r="AF8" s="60">
        <f t="shared" si="10"/>
        <v>8374.1310164984316</v>
      </c>
    </row>
    <row r="9" spans="1:32" x14ac:dyDescent="0.3">
      <c r="A9" s="63" t="s">
        <v>7</v>
      </c>
      <c r="B9" s="204">
        <f>+'Qtr1'!AC9</f>
        <v>0</v>
      </c>
      <c r="C9" s="59">
        <f>+'Qtr1'!AD9</f>
        <v>0</v>
      </c>
      <c r="D9" s="59">
        <f>+'Qtr1'!AE9</f>
        <v>0</v>
      </c>
      <c r="E9" s="60">
        <f>+'Qtr1'!AF9</f>
        <v>0</v>
      </c>
      <c r="F9" s="56">
        <v>0</v>
      </c>
      <c r="G9" s="54">
        <v>0</v>
      </c>
      <c r="H9" s="62">
        <v>0</v>
      </c>
      <c r="I9" s="58">
        <f t="shared" si="11"/>
        <v>0</v>
      </c>
      <c r="J9" s="59">
        <f t="shared" si="0"/>
        <v>0</v>
      </c>
      <c r="K9" s="59"/>
      <c r="L9" s="60">
        <f t="shared" si="4"/>
        <v>0</v>
      </c>
      <c r="M9" s="56"/>
      <c r="N9" s="54"/>
      <c r="O9" s="59"/>
      <c r="P9" s="54"/>
      <c r="Q9" s="54"/>
      <c r="R9" s="54"/>
      <c r="S9" s="54"/>
      <c r="T9" s="57"/>
      <c r="U9" s="58">
        <f t="shared" si="5"/>
        <v>0</v>
      </c>
      <c r="V9" s="187">
        <f t="shared" si="6"/>
        <v>0</v>
      </c>
      <c r="W9" s="59"/>
      <c r="X9" s="60">
        <f t="shared" si="7"/>
        <v>0</v>
      </c>
      <c r="Y9" s="61">
        <f t="shared" si="1"/>
        <v>0</v>
      </c>
      <c r="Z9" s="32"/>
      <c r="AA9" s="59">
        <f t="shared" si="2"/>
        <v>0</v>
      </c>
      <c r="AB9" s="62">
        <f t="shared" si="3"/>
        <v>0</v>
      </c>
      <c r="AC9" s="58">
        <f t="shared" si="8"/>
        <v>0</v>
      </c>
      <c r="AD9" s="59">
        <f t="shared" si="9"/>
        <v>0</v>
      </c>
      <c r="AE9" s="59"/>
      <c r="AF9" s="60">
        <f t="shared" si="10"/>
        <v>0</v>
      </c>
    </row>
    <row r="10" spans="1:32" x14ac:dyDescent="0.3">
      <c r="A10" s="63" t="s">
        <v>87</v>
      </c>
      <c r="B10" s="204">
        <f>+'Qtr1'!AC10</f>
        <v>50000</v>
      </c>
      <c r="C10" s="59">
        <f>+'Qtr1'!AD10</f>
        <v>31282.681721241661</v>
      </c>
      <c r="D10" s="59">
        <f>+'Qtr1'!AE10</f>
        <v>0</v>
      </c>
      <c r="E10" s="60">
        <f>+'Qtr1'!AF10</f>
        <v>81282.681721241664</v>
      </c>
      <c r="F10" s="56">
        <v>0</v>
      </c>
      <c r="G10" s="54">
        <v>0</v>
      </c>
      <c r="H10" s="62">
        <v>0</v>
      </c>
      <c r="I10" s="58">
        <f t="shared" si="11"/>
        <v>50000</v>
      </c>
      <c r="J10" s="59">
        <f t="shared" si="0"/>
        <v>31282.681721241661</v>
      </c>
      <c r="K10" s="59"/>
      <c r="L10" s="60">
        <f t="shared" si="4"/>
        <v>81282.681721241664</v>
      </c>
      <c r="M10" s="56"/>
      <c r="N10" s="54"/>
      <c r="O10" s="59"/>
      <c r="P10" s="54"/>
      <c r="Q10" s="54">
        <v>-708.91</v>
      </c>
      <c r="R10" s="54"/>
      <c r="S10" s="54"/>
      <c r="T10" s="57"/>
      <c r="U10" s="58">
        <f t="shared" si="5"/>
        <v>50000</v>
      </c>
      <c r="V10" s="187">
        <f t="shared" si="6"/>
        <v>30573.771721241661</v>
      </c>
      <c r="W10" s="59"/>
      <c r="X10" s="60">
        <f t="shared" si="7"/>
        <v>80573.771721241661</v>
      </c>
      <c r="Y10" s="61">
        <f t="shared" si="1"/>
        <v>1.7107143466072474E-2</v>
      </c>
      <c r="Z10" s="32"/>
      <c r="AA10" s="59">
        <f t="shared" si="2"/>
        <v>0</v>
      </c>
      <c r="AB10" s="62">
        <f t="shared" si="3"/>
        <v>2596.0540127638137</v>
      </c>
      <c r="AC10" s="58">
        <f t="shared" si="8"/>
        <v>50000</v>
      </c>
      <c r="AD10" s="59">
        <f t="shared" si="9"/>
        <v>33169.825734005477</v>
      </c>
      <c r="AE10" s="59"/>
      <c r="AF10" s="60">
        <f t="shared" si="10"/>
        <v>83169.825734005484</v>
      </c>
    </row>
    <row r="11" spans="1:32" x14ac:dyDescent="0.3">
      <c r="A11" s="63" t="s">
        <v>88</v>
      </c>
      <c r="B11" s="204">
        <f>+'Qtr1'!AC11</f>
        <v>302040</v>
      </c>
      <c r="C11" s="59">
        <f>+'Qtr1'!AD11</f>
        <v>91932.459291678082</v>
      </c>
      <c r="D11" s="59">
        <f>+'Qtr1'!AE11</f>
        <v>0</v>
      </c>
      <c r="E11" s="60">
        <f>+'Qtr1'!AF11</f>
        <v>393972.4592916781</v>
      </c>
      <c r="F11" s="56">
        <v>0</v>
      </c>
      <c r="G11" s="54">
        <v>0</v>
      </c>
      <c r="H11" s="62">
        <v>0</v>
      </c>
      <c r="I11" s="58">
        <f t="shared" si="11"/>
        <v>302040</v>
      </c>
      <c r="J11" s="59">
        <f t="shared" si="0"/>
        <v>91932.459291678082</v>
      </c>
      <c r="K11" s="59"/>
      <c r="L11" s="60">
        <f t="shared" si="4"/>
        <v>393972.4592916781</v>
      </c>
      <c r="M11" s="56"/>
      <c r="N11" s="54"/>
      <c r="O11" s="59"/>
      <c r="P11" s="54"/>
      <c r="Q11" s="54">
        <v>-3435.76</v>
      </c>
      <c r="R11" s="54"/>
      <c r="S11" s="54"/>
      <c r="T11" s="57"/>
      <c r="U11" s="58">
        <f t="shared" si="5"/>
        <v>302040</v>
      </c>
      <c r="V11" s="187">
        <f t="shared" si="6"/>
        <v>88496.699291678087</v>
      </c>
      <c r="W11" s="59"/>
      <c r="X11" s="60">
        <f t="shared" si="7"/>
        <v>390536.69929167809</v>
      </c>
      <c r="Y11" s="61">
        <f t="shared" si="1"/>
        <v>8.2917396080985972E-2</v>
      </c>
      <c r="Z11" s="32"/>
      <c r="AA11" s="59">
        <f t="shared" si="2"/>
        <v>0</v>
      </c>
      <c r="AB11" s="62">
        <f t="shared" si="3"/>
        <v>12582.932928041315</v>
      </c>
      <c r="AC11" s="58">
        <f t="shared" si="8"/>
        <v>302040</v>
      </c>
      <c r="AD11" s="59">
        <f t="shared" si="9"/>
        <v>101079.63221971941</v>
      </c>
      <c r="AE11" s="59"/>
      <c r="AF11" s="60">
        <f t="shared" si="10"/>
        <v>403119.63221971941</v>
      </c>
    </row>
    <row r="12" spans="1:32" x14ac:dyDescent="0.3">
      <c r="A12" s="63" t="s">
        <v>89</v>
      </c>
      <c r="B12" s="204">
        <f>+'Qtr1'!AC12</f>
        <v>100000</v>
      </c>
      <c r="C12" s="59">
        <f>+'Qtr1'!AD12</f>
        <v>25821.523549805243</v>
      </c>
      <c r="D12" s="59">
        <f>+'Qtr1'!AE12</f>
        <v>0</v>
      </c>
      <c r="E12" s="60">
        <f>+'Qtr1'!AF12</f>
        <v>125821.52354980525</v>
      </c>
      <c r="F12" s="56">
        <v>0</v>
      </c>
      <c r="G12" s="54">
        <v>0</v>
      </c>
      <c r="H12" s="62">
        <v>0</v>
      </c>
      <c r="I12" s="58">
        <f t="shared" si="11"/>
        <v>100000</v>
      </c>
      <c r="J12" s="59">
        <f t="shared" si="0"/>
        <v>25821.523549805243</v>
      </c>
      <c r="K12" s="59"/>
      <c r="L12" s="60">
        <f t="shared" si="4"/>
        <v>125821.52354980525</v>
      </c>
      <c r="M12" s="56"/>
      <c r="N12" s="54"/>
      <c r="O12" s="59"/>
      <c r="P12" s="54"/>
      <c r="Q12" s="54">
        <v>-1091.7</v>
      </c>
      <c r="R12" s="54"/>
      <c r="S12" s="54"/>
      <c r="T12" s="57"/>
      <c r="U12" s="58">
        <f t="shared" si="5"/>
        <v>100000</v>
      </c>
      <c r="V12" s="187">
        <f t="shared" si="6"/>
        <v>24729.823549805242</v>
      </c>
      <c r="W12" s="59"/>
      <c r="X12" s="60">
        <f t="shared" si="7"/>
        <v>124729.82354980524</v>
      </c>
      <c r="Y12" s="61">
        <f t="shared" si="1"/>
        <v>2.6482203083983188E-2</v>
      </c>
      <c r="Z12" s="32"/>
      <c r="AA12" s="59">
        <f t="shared" si="2"/>
        <v>0</v>
      </c>
      <c r="AB12" s="62">
        <f t="shared" si="3"/>
        <v>4018.7439661885596</v>
      </c>
      <c r="AC12" s="58">
        <f t="shared" si="8"/>
        <v>100000</v>
      </c>
      <c r="AD12" s="59">
        <f t="shared" si="9"/>
        <v>28748.5675159938</v>
      </c>
      <c r="AE12" s="59"/>
      <c r="AF12" s="60">
        <f t="shared" si="10"/>
        <v>128748.5675159938</v>
      </c>
    </row>
    <row r="13" spans="1:32" x14ac:dyDescent="0.3">
      <c r="A13" s="63" t="s">
        <v>90</v>
      </c>
      <c r="B13" s="204">
        <f>+'Qtr1'!AC13</f>
        <v>51150</v>
      </c>
      <c r="C13" s="59">
        <f>+'Qtr1'!AD13</f>
        <v>13062.036919124732</v>
      </c>
      <c r="D13" s="59">
        <f>+'Qtr1'!AE13</f>
        <v>0</v>
      </c>
      <c r="E13" s="60">
        <f>+'Qtr1'!AF13</f>
        <v>64212.03691912473</v>
      </c>
      <c r="F13" s="56">
        <v>0</v>
      </c>
      <c r="G13" s="54">
        <v>0</v>
      </c>
      <c r="H13" s="62">
        <v>0</v>
      </c>
      <c r="I13" s="58">
        <f t="shared" si="11"/>
        <v>51150</v>
      </c>
      <c r="J13" s="59">
        <f t="shared" si="0"/>
        <v>13062.036919124732</v>
      </c>
      <c r="K13" s="59"/>
      <c r="L13" s="60">
        <f t="shared" si="4"/>
        <v>64212.03691912473</v>
      </c>
      <c r="M13" s="56"/>
      <c r="N13" s="54"/>
      <c r="O13" s="59"/>
      <c r="P13" s="54"/>
      <c r="Q13" s="54">
        <v>-441.78</v>
      </c>
      <c r="R13" s="54"/>
      <c r="S13" s="54"/>
      <c r="T13" s="57"/>
      <c r="U13" s="58">
        <f t="shared" si="5"/>
        <v>51150</v>
      </c>
      <c r="V13" s="187">
        <f t="shared" si="6"/>
        <v>12620.256919124731</v>
      </c>
      <c r="W13" s="59"/>
      <c r="X13" s="60">
        <f t="shared" si="7"/>
        <v>63770.256919124731</v>
      </c>
      <c r="Y13" s="61">
        <f t="shared" si="1"/>
        <v>1.3539479543765314E-2</v>
      </c>
      <c r="Z13" s="32"/>
      <c r="AA13" s="59">
        <f t="shared" si="2"/>
        <v>0</v>
      </c>
      <c r="AB13" s="62">
        <f t="shared" si="3"/>
        <v>2054.6516295975866</v>
      </c>
      <c r="AC13" s="58">
        <f t="shared" si="8"/>
        <v>51150</v>
      </c>
      <c r="AD13" s="59">
        <f t="shared" si="9"/>
        <v>14674.908548722318</v>
      </c>
      <c r="AE13" s="59"/>
      <c r="AF13" s="60">
        <f t="shared" si="10"/>
        <v>65824.90854872232</v>
      </c>
    </row>
    <row r="14" spans="1:32" x14ac:dyDescent="0.3">
      <c r="A14" s="63" t="s">
        <v>91</v>
      </c>
      <c r="B14" s="204">
        <f>+'Qtr1'!AC14</f>
        <v>85200</v>
      </c>
      <c r="C14" s="59">
        <f>+'Qtr1'!AD14</f>
        <v>26498.86160329065</v>
      </c>
      <c r="D14" s="59">
        <f>+'Qtr1'!AE14</f>
        <v>0</v>
      </c>
      <c r="E14" s="60">
        <f>+'Qtr1'!AF14</f>
        <v>111698.86160329066</v>
      </c>
      <c r="F14" s="56">
        <v>0</v>
      </c>
      <c r="G14" s="54">
        <v>0</v>
      </c>
      <c r="H14" s="62">
        <v>0</v>
      </c>
      <c r="I14" s="58">
        <f t="shared" si="11"/>
        <v>85200</v>
      </c>
      <c r="J14" s="59">
        <f t="shared" si="0"/>
        <v>26498.86160329065</v>
      </c>
      <c r="K14" s="59"/>
      <c r="L14" s="60">
        <f t="shared" si="4"/>
        <v>111698.86160329066</v>
      </c>
      <c r="M14" s="56"/>
      <c r="N14" s="54"/>
      <c r="O14" s="59"/>
      <c r="P14" s="54"/>
      <c r="Q14" s="54">
        <v>-974.16</v>
      </c>
      <c r="R14" s="54"/>
      <c r="S14" s="54"/>
      <c r="T14" s="57"/>
      <c r="U14" s="58">
        <f t="shared" si="5"/>
        <v>85200</v>
      </c>
      <c r="V14" s="187">
        <f t="shared" si="6"/>
        <v>25524.70160329065</v>
      </c>
      <c r="W14" s="59"/>
      <c r="X14" s="60">
        <f t="shared" si="7"/>
        <v>110724.70160329065</v>
      </c>
      <c r="Y14" s="61">
        <f t="shared" si="1"/>
        <v>2.3508684216978198E-2</v>
      </c>
      <c r="Z14" s="32"/>
      <c r="AA14" s="59">
        <f t="shared" si="2"/>
        <v>0</v>
      </c>
      <c r="AB14" s="62">
        <f t="shared" si="3"/>
        <v>3567.5046577659323</v>
      </c>
      <c r="AC14" s="58">
        <f t="shared" si="8"/>
        <v>85200</v>
      </c>
      <c r="AD14" s="59">
        <f t="shared" si="9"/>
        <v>29092.206261056584</v>
      </c>
      <c r="AE14" s="59"/>
      <c r="AF14" s="60">
        <f t="shared" si="10"/>
        <v>114292.20626105659</v>
      </c>
    </row>
    <row r="15" spans="1:32" x14ac:dyDescent="0.3">
      <c r="A15" s="63" t="s">
        <v>94</v>
      </c>
      <c r="B15" s="204">
        <f>+'Qtr1'!AC15</f>
        <v>315304.14</v>
      </c>
      <c r="C15" s="59">
        <f>+'Qtr1'!AD15</f>
        <v>86995.523832229199</v>
      </c>
      <c r="D15" s="59">
        <f>+'Qtr1'!AE15</f>
        <v>0</v>
      </c>
      <c r="E15" s="60">
        <f>+'Qtr1'!AF15</f>
        <v>402299.66383222921</v>
      </c>
      <c r="F15" s="56">
        <v>0</v>
      </c>
      <c r="G15" s="54">
        <v>0</v>
      </c>
      <c r="H15" s="62">
        <v>0</v>
      </c>
      <c r="I15" s="58">
        <f t="shared" si="11"/>
        <v>315304.14</v>
      </c>
      <c r="J15" s="59">
        <f t="shared" si="0"/>
        <v>86995.523832229199</v>
      </c>
      <c r="K15" s="59"/>
      <c r="L15" s="60">
        <f t="shared" si="4"/>
        <v>402299.66383222921</v>
      </c>
      <c r="M15" s="56"/>
      <c r="N15" s="54"/>
      <c r="O15" s="59"/>
      <c r="P15" s="54"/>
      <c r="Q15" s="54">
        <v>-3504.24</v>
      </c>
      <c r="R15" s="54"/>
      <c r="S15" s="54"/>
      <c r="T15" s="57"/>
      <c r="U15" s="58">
        <f t="shared" si="5"/>
        <v>315304.14</v>
      </c>
      <c r="V15" s="187">
        <f t="shared" si="6"/>
        <v>83491.283832229194</v>
      </c>
      <c r="W15" s="59"/>
      <c r="X15" s="60">
        <f t="shared" si="7"/>
        <v>398795.42383222922</v>
      </c>
      <c r="Y15" s="61">
        <f t="shared" si="1"/>
        <v>8.4670859801795451E-2</v>
      </c>
      <c r="Z15" s="32"/>
      <c r="AA15" s="59">
        <f t="shared" si="2"/>
        <v>0</v>
      </c>
      <c r="AB15" s="62">
        <f t="shared" si="3"/>
        <v>12849.02565928374</v>
      </c>
      <c r="AC15" s="58">
        <f t="shared" si="8"/>
        <v>315304.14</v>
      </c>
      <c r="AD15" s="59">
        <f t="shared" si="9"/>
        <v>96340.309491512933</v>
      </c>
      <c r="AE15" s="59"/>
      <c r="AF15" s="60">
        <f t="shared" si="10"/>
        <v>411644.44949151296</v>
      </c>
    </row>
    <row r="16" spans="1:32" x14ac:dyDescent="0.3">
      <c r="A16" s="63" t="s">
        <v>115</v>
      </c>
      <c r="B16" s="204">
        <f>+'Qtr1'!AC16</f>
        <v>203439.05</v>
      </c>
      <c r="C16" s="59">
        <f>+'Qtr1'!AD16</f>
        <v>43708.294321959962</v>
      </c>
      <c r="D16" s="59">
        <f>+'Qtr1'!AE16</f>
        <v>0</v>
      </c>
      <c r="E16" s="60">
        <f>+'Qtr1'!AF16</f>
        <v>247147.34432195994</v>
      </c>
      <c r="F16" s="56">
        <v>0</v>
      </c>
      <c r="G16" s="54">
        <v>0</v>
      </c>
      <c r="H16" s="62">
        <v>0</v>
      </c>
      <c r="I16" s="58">
        <f t="shared" si="11"/>
        <v>203439.05</v>
      </c>
      <c r="J16" s="59">
        <f t="shared" si="0"/>
        <v>43708.294321959962</v>
      </c>
      <c r="K16" s="59"/>
      <c r="L16" s="60">
        <f t="shared" si="4"/>
        <v>247147.34432195994</v>
      </c>
      <c r="M16" s="56"/>
      <c r="N16" s="54"/>
      <c r="O16" s="59"/>
      <c r="P16" s="54"/>
      <c r="Q16" s="54">
        <v>-2141.13</v>
      </c>
      <c r="R16" s="54"/>
      <c r="S16" s="54"/>
      <c r="T16" s="57"/>
      <c r="U16" s="58">
        <f t="shared" si="5"/>
        <v>203439.05</v>
      </c>
      <c r="V16" s="187">
        <f t="shared" si="6"/>
        <v>41567.164321959965</v>
      </c>
      <c r="W16" s="59"/>
      <c r="X16" s="60">
        <f t="shared" si="7"/>
        <v>245006.21432195994</v>
      </c>
      <c r="Y16" s="61">
        <f t="shared" si="1"/>
        <v>5.2018868782583029E-2</v>
      </c>
      <c r="Z16" s="32"/>
      <c r="AA16" s="59">
        <f t="shared" si="2"/>
        <v>0</v>
      </c>
      <c r="AB16" s="62">
        <f t="shared" si="3"/>
        <v>7894.0001473818729</v>
      </c>
      <c r="AC16" s="58">
        <f t="shared" si="8"/>
        <v>203439.05</v>
      </c>
      <c r="AD16" s="59">
        <f t="shared" si="9"/>
        <v>49461.164469341835</v>
      </c>
      <c r="AE16" s="59"/>
      <c r="AF16" s="60">
        <f t="shared" si="10"/>
        <v>252900.21446934182</v>
      </c>
    </row>
    <row r="17" spans="1:32" x14ac:dyDescent="0.3">
      <c r="A17" s="63" t="s">
        <v>92</v>
      </c>
      <c r="B17" s="204">
        <f>+'Qtr1'!AC17</f>
        <v>200356.02</v>
      </c>
      <c r="C17" s="59">
        <f>+'Qtr1'!AD17</f>
        <v>42602.710666801984</v>
      </c>
      <c r="D17" s="59">
        <f>+'Qtr1'!AE17</f>
        <v>0</v>
      </c>
      <c r="E17" s="60">
        <f>+'Qtr1'!AF17</f>
        <v>242958.73066680197</v>
      </c>
      <c r="F17" s="56">
        <v>0</v>
      </c>
      <c r="G17" s="54">
        <v>0</v>
      </c>
      <c r="H17" s="62">
        <v>0</v>
      </c>
      <c r="I17" s="58">
        <f t="shared" si="11"/>
        <v>200356.02</v>
      </c>
      <c r="J17" s="59">
        <f t="shared" si="0"/>
        <v>42602.710666801984</v>
      </c>
      <c r="K17" s="59"/>
      <c r="L17" s="60">
        <f t="shared" si="4"/>
        <v>242958.73066680197</v>
      </c>
      <c r="M17" s="56"/>
      <c r="N17" s="54"/>
      <c r="O17" s="59"/>
      <c r="P17" s="54"/>
      <c r="Q17" s="54">
        <v>-2102.4299999999998</v>
      </c>
      <c r="R17" s="54"/>
      <c r="S17" s="54"/>
      <c r="T17" s="57"/>
      <c r="U17" s="58">
        <f t="shared" si="5"/>
        <v>200356.02</v>
      </c>
      <c r="V17" s="187">
        <f t="shared" si="6"/>
        <v>40500.280666801984</v>
      </c>
      <c r="W17" s="59"/>
      <c r="X17" s="60">
        <f t="shared" si="7"/>
        <v>240856.30066680198</v>
      </c>
      <c r="Y17" s="61">
        <f t="shared" si="1"/>
        <v>5.1137773523492851E-2</v>
      </c>
      <c r="Z17" s="32"/>
      <c r="AA17" s="59">
        <f t="shared" si="2"/>
        <v>0</v>
      </c>
      <c r="AB17" s="62">
        <f t="shared" si="3"/>
        <v>7760.2916245344068</v>
      </c>
      <c r="AC17" s="58">
        <f t="shared" si="8"/>
        <v>200356.02</v>
      </c>
      <c r="AD17" s="59">
        <f t="shared" si="9"/>
        <v>48260.572291336393</v>
      </c>
      <c r="AE17" s="59"/>
      <c r="AF17" s="60">
        <f t="shared" si="10"/>
        <v>248616.59229133639</v>
      </c>
    </row>
    <row r="18" spans="1:32" x14ac:dyDescent="0.3">
      <c r="A18" s="63" t="s">
        <v>93</v>
      </c>
      <c r="B18" s="204">
        <f>+'Qtr1'!AC18</f>
        <v>120817</v>
      </c>
      <c r="C18" s="59">
        <f>+'Qtr1'!AD18</f>
        <v>27164.136771691334</v>
      </c>
      <c r="D18" s="59">
        <f>+'Qtr1'!AE18</f>
        <v>0</v>
      </c>
      <c r="E18" s="60">
        <f>+'Qtr1'!AF18</f>
        <v>147981.13677169132</v>
      </c>
      <c r="F18" s="56">
        <v>0</v>
      </c>
      <c r="G18" s="54">
        <v>0</v>
      </c>
      <c r="H18" s="62">
        <v>0</v>
      </c>
      <c r="I18" s="58">
        <f t="shared" si="11"/>
        <v>120817</v>
      </c>
      <c r="J18" s="59">
        <f t="shared" si="0"/>
        <v>27164.136771691334</v>
      </c>
      <c r="K18" s="59"/>
      <c r="L18" s="60">
        <f t="shared" si="4"/>
        <v>147981.13677169132</v>
      </c>
      <c r="M18" s="56"/>
      <c r="N18" s="54"/>
      <c r="O18" s="59"/>
      <c r="P18" s="54"/>
      <c r="Q18" s="54">
        <v>-1008.64</v>
      </c>
      <c r="R18" s="54"/>
      <c r="S18" s="54"/>
      <c r="T18" s="57"/>
      <c r="U18" s="58">
        <f t="shared" si="5"/>
        <v>120817</v>
      </c>
      <c r="V18" s="187">
        <f t="shared" si="6"/>
        <v>26155.496771691334</v>
      </c>
      <c r="W18" s="59"/>
      <c r="X18" s="60">
        <f t="shared" si="7"/>
        <v>146972.49677169134</v>
      </c>
      <c r="Y18" s="61">
        <f t="shared" si="1"/>
        <v>3.1204690237646625E-2</v>
      </c>
      <c r="Z18" s="32"/>
      <c r="AA18" s="59">
        <f t="shared" si="2"/>
        <v>0</v>
      </c>
      <c r="AB18" s="62">
        <f t="shared" si="3"/>
        <v>4735.3938118982005</v>
      </c>
      <c r="AC18" s="58">
        <f t="shared" si="8"/>
        <v>120817</v>
      </c>
      <c r="AD18" s="59">
        <f t="shared" si="9"/>
        <v>30890.890583589535</v>
      </c>
      <c r="AE18" s="59"/>
      <c r="AF18" s="60">
        <f t="shared" si="10"/>
        <v>151707.89058358953</v>
      </c>
    </row>
    <row r="19" spans="1:32" x14ac:dyDescent="0.3">
      <c r="A19" s="65" t="s">
        <v>7</v>
      </c>
      <c r="B19" s="204">
        <f>+'Qtr1'!AC19</f>
        <v>0</v>
      </c>
      <c r="C19" s="59">
        <f>+'Qtr1'!AD19</f>
        <v>0</v>
      </c>
      <c r="D19" s="59">
        <f>+'Qtr1'!AE19</f>
        <v>0</v>
      </c>
      <c r="E19" s="60">
        <f>+'Qtr1'!AF19</f>
        <v>0</v>
      </c>
      <c r="F19" s="56">
        <v>0</v>
      </c>
      <c r="G19" s="54">
        <v>0</v>
      </c>
      <c r="H19" s="62">
        <v>0</v>
      </c>
      <c r="I19" s="58">
        <f t="shared" si="11"/>
        <v>0</v>
      </c>
      <c r="J19" s="59">
        <f t="shared" si="0"/>
        <v>0</v>
      </c>
      <c r="K19" s="59"/>
      <c r="L19" s="60">
        <f t="shared" si="4"/>
        <v>0</v>
      </c>
      <c r="M19" s="56"/>
      <c r="N19" s="54"/>
      <c r="O19" s="59"/>
      <c r="P19" s="54"/>
      <c r="Q19" s="54"/>
      <c r="R19" s="54"/>
      <c r="S19" s="54"/>
      <c r="T19" s="57"/>
      <c r="U19" s="58">
        <f t="shared" si="5"/>
        <v>0</v>
      </c>
      <c r="V19" s="187">
        <f t="shared" si="6"/>
        <v>0</v>
      </c>
      <c r="W19" s="59"/>
      <c r="X19" s="60">
        <f t="shared" si="7"/>
        <v>0</v>
      </c>
      <c r="Y19" s="61">
        <f t="shared" si="1"/>
        <v>0</v>
      </c>
      <c r="Z19" s="32"/>
      <c r="AA19" s="59">
        <f t="shared" si="2"/>
        <v>0</v>
      </c>
      <c r="AB19" s="62">
        <f t="shared" si="3"/>
        <v>0</v>
      </c>
      <c r="AC19" s="58">
        <f t="shared" si="8"/>
        <v>0</v>
      </c>
      <c r="AD19" s="59">
        <f t="shared" si="9"/>
        <v>0</v>
      </c>
      <c r="AE19" s="59"/>
      <c r="AF19" s="60">
        <f t="shared" si="10"/>
        <v>0</v>
      </c>
    </row>
    <row r="20" spans="1:32" x14ac:dyDescent="0.3">
      <c r="A20" s="63"/>
      <c r="B20" s="204">
        <f>+'Qtr1'!AC20</f>
        <v>0</v>
      </c>
      <c r="C20" s="59">
        <f>+'Qtr1'!AD20</f>
        <v>0</v>
      </c>
      <c r="D20" s="59">
        <f>+'Qtr1'!AE20</f>
        <v>0</v>
      </c>
      <c r="E20" s="60">
        <f>+'Qtr1'!AF20</f>
        <v>0</v>
      </c>
      <c r="F20" s="56">
        <v>0</v>
      </c>
      <c r="G20" s="54">
        <v>0</v>
      </c>
      <c r="H20" s="62">
        <v>0</v>
      </c>
      <c r="I20" s="58">
        <f t="shared" si="11"/>
        <v>0</v>
      </c>
      <c r="J20" s="59">
        <f t="shared" ref="J20:J27" si="12">+C20+G20</f>
        <v>0</v>
      </c>
      <c r="K20" s="59"/>
      <c r="L20" s="60">
        <f t="shared" si="4"/>
        <v>0</v>
      </c>
      <c r="M20" s="56"/>
      <c r="N20" s="54"/>
      <c r="O20" s="59"/>
      <c r="P20" s="54"/>
      <c r="Q20" s="54"/>
      <c r="R20" s="54"/>
      <c r="S20" s="54"/>
      <c r="T20" s="57"/>
      <c r="U20" s="58">
        <f t="shared" si="5"/>
        <v>0</v>
      </c>
      <c r="V20" s="187">
        <f t="shared" si="6"/>
        <v>0</v>
      </c>
      <c r="W20" s="59"/>
      <c r="X20" s="60">
        <f t="shared" si="7"/>
        <v>0</v>
      </c>
      <c r="Y20" s="61">
        <f t="shared" si="1"/>
        <v>0</v>
      </c>
      <c r="Z20" s="32"/>
      <c r="AA20" s="59">
        <f t="shared" si="2"/>
        <v>0</v>
      </c>
      <c r="AB20" s="62">
        <f t="shared" si="3"/>
        <v>0</v>
      </c>
      <c r="AC20" s="58">
        <f t="shared" si="8"/>
        <v>0</v>
      </c>
      <c r="AD20" s="59">
        <f t="shared" si="9"/>
        <v>0</v>
      </c>
      <c r="AE20" s="59"/>
      <c r="AF20" s="60">
        <f t="shared" si="10"/>
        <v>0</v>
      </c>
    </row>
    <row r="21" spans="1:32" x14ac:dyDescent="0.3">
      <c r="A21" s="63" t="s">
        <v>95</v>
      </c>
      <c r="B21" s="204">
        <f>+'Qtr1'!AC21</f>
        <v>10000</v>
      </c>
      <c r="C21" s="59">
        <f>+'Qtr1'!AD21</f>
        <v>2581.4427808895871</v>
      </c>
      <c r="D21" s="59">
        <f>+'Qtr1'!AE21</f>
        <v>0</v>
      </c>
      <c r="E21" s="60">
        <f>+'Qtr1'!AF21</f>
        <v>12581.442780889587</v>
      </c>
      <c r="F21" s="56">
        <v>0</v>
      </c>
      <c r="G21" s="54">
        <v>0</v>
      </c>
      <c r="H21" s="62">
        <v>0</v>
      </c>
      <c r="I21" s="58">
        <f t="shared" si="11"/>
        <v>10000</v>
      </c>
      <c r="J21" s="59">
        <f t="shared" si="12"/>
        <v>2581.4427808895871</v>
      </c>
      <c r="K21" s="59"/>
      <c r="L21" s="60">
        <f t="shared" si="4"/>
        <v>12581.442780889587</v>
      </c>
      <c r="M21" s="56"/>
      <c r="N21" s="54"/>
      <c r="O21" s="59"/>
      <c r="P21" s="54"/>
      <c r="Q21" s="54">
        <v>-107.29</v>
      </c>
      <c r="R21" s="54"/>
      <c r="S21" s="54"/>
      <c r="T21" s="57"/>
      <c r="U21" s="58">
        <f t="shared" si="5"/>
        <v>10000</v>
      </c>
      <c r="V21" s="187">
        <f t="shared" si="6"/>
        <v>2474.1527808895871</v>
      </c>
      <c r="W21" s="59"/>
      <c r="X21" s="60">
        <f t="shared" si="7"/>
        <v>12474.152780889588</v>
      </c>
      <c r="Y21" s="61">
        <f t="shared" si="1"/>
        <v>2.648468809163705E-3</v>
      </c>
      <c r="Z21" s="32"/>
      <c r="AA21" s="59">
        <f t="shared" si="2"/>
        <v>0</v>
      </c>
      <c r="AB21" s="62">
        <f t="shared" si="3"/>
        <v>401.91210726356036</v>
      </c>
      <c r="AC21" s="58">
        <f t="shared" si="8"/>
        <v>10000</v>
      </c>
      <c r="AD21" s="59">
        <f t="shared" si="9"/>
        <v>2876.0648881531474</v>
      </c>
      <c r="AE21" s="59"/>
      <c r="AF21" s="60">
        <f t="shared" si="10"/>
        <v>12876.064888153147</v>
      </c>
    </row>
    <row r="22" spans="1:32" x14ac:dyDescent="0.3">
      <c r="A22" s="63" t="s">
        <v>96</v>
      </c>
      <c r="B22" s="204">
        <f>+'Qtr1'!AC22</f>
        <v>10000</v>
      </c>
      <c r="C22" s="59">
        <f>+'Qtr1'!AD22</f>
        <v>2320.6853207012709</v>
      </c>
      <c r="D22" s="59">
        <f>+'Qtr1'!AE22</f>
        <v>0</v>
      </c>
      <c r="E22" s="60">
        <f>+'Qtr1'!AF22</f>
        <v>12320.685320701272</v>
      </c>
      <c r="F22" s="56">
        <v>0</v>
      </c>
      <c r="G22" s="54">
        <v>1213.07</v>
      </c>
      <c r="H22" s="62">
        <v>0</v>
      </c>
      <c r="I22" s="58">
        <f t="shared" si="11"/>
        <v>10000</v>
      </c>
      <c r="J22" s="59">
        <f t="shared" si="12"/>
        <v>3533.7553207012706</v>
      </c>
      <c r="K22" s="59"/>
      <c r="L22" s="60">
        <f t="shared" si="4"/>
        <v>13533.755320701272</v>
      </c>
      <c r="M22" s="56"/>
      <c r="N22" s="54"/>
      <c r="O22" s="59"/>
      <c r="P22" s="54"/>
      <c r="Q22" s="54"/>
      <c r="R22" s="54"/>
      <c r="S22" s="54"/>
      <c r="T22" s="57"/>
      <c r="U22" s="58">
        <f t="shared" si="5"/>
        <v>10000</v>
      </c>
      <c r="V22" s="187">
        <f t="shared" si="6"/>
        <v>3533.7553207012706</v>
      </c>
      <c r="W22" s="59"/>
      <c r="X22" s="60">
        <f t="shared" si="7"/>
        <v>13533.755320701272</v>
      </c>
      <c r="Y22" s="61">
        <f t="shared" si="1"/>
        <v>2.873439941560061E-3</v>
      </c>
      <c r="Z22" s="32"/>
      <c r="AA22" s="59">
        <f t="shared" si="2"/>
        <v>0</v>
      </c>
      <c r="AB22" s="62">
        <f t="shared" si="3"/>
        <v>436.05206827878555</v>
      </c>
      <c r="AC22" s="58">
        <f t="shared" si="8"/>
        <v>10000</v>
      </c>
      <c r="AD22" s="59">
        <f t="shared" si="9"/>
        <v>3969.8073889800562</v>
      </c>
      <c r="AE22" s="59"/>
      <c r="AF22" s="60">
        <f t="shared" si="10"/>
        <v>13969.807388980056</v>
      </c>
    </row>
    <row r="23" spans="1:32" x14ac:dyDescent="0.3">
      <c r="A23" s="63" t="s">
        <v>97</v>
      </c>
      <c r="B23" s="204">
        <f>+'Qtr1'!AC23</f>
        <v>40000</v>
      </c>
      <c r="C23" s="59">
        <f>+'Qtr1'!AD23</f>
        <v>3535.7310395411714</v>
      </c>
      <c r="D23" s="59">
        <f>+'Qtr1'!AE23</f>
        <v>0</v>
      </c>
      <c r="E23" s="60">
        <f>+'Qtr1'!AF23</f>
        <v>43535.73103954117</v>
      </c>
      <c r="F23" s="56">
        <v>0</v>
      </c>
      <c r="G23" s="54">
        <v>0</v>
      </c>
      <c r="H23" s="62">
        <v>0</v>
      </c>
      <c r="I23" s="58">
        <f t="shared" si="11"/>
        <v>40000</v>
      </c>
      <c r="J23" s="59">
        <f t="shared" si="12"/>
        <v>3535.7310395411714</v>
      </c>
      <c r="K23" s="59"/>
      <c r="L23" s="60">
        <f t="shared" si="4"/>
        <v>43535.73103954117</v>
      </c>
      <c r="M23" s="56"/>
      <c r="N23" s="54"/>
      <c r="O23" s="59"/>
      <c r="P23" s="54"/>
      <c r="Q23" s="54"/>
      <c r="R23" s="54"/>
      <c r="S23" s="54"/>
      <c r="T23" s="57"/>
      <c r="U23" s="58">
        <f t="shared" si="5"/>
        <v>40000</v>
      </c>
      <c r="V23" s="187">
        <f t="shared" si="6"/>
        <v>3535.7310395411714</v>
      </c>
      <c r="W23" s="59"/>
      <c r="X23" s="60">
        <f t="shared" si="7"/>
        <v>43535.73103954117</v>
      </c>
      <c r="Y23" s="61">
        <f t="shared" si="1"/>
        <v>9.2433552616903395E-3</v>
      </c>
      <c r="Z23" s="32"/>
      <c r="AA23" s="59">
        <f t="shared" si="2"/>
        <v>0</v>
      </c>
      <c r="AB23" s="62">
        <f t="shared" si="3"/>
        <v>1402.7034709858474</v>
      </c>
      <c r="AC23" s="58">
        <f t="shared" si="8"/>
        <v>40000</v>
      </c>
      <c r="AD23" s="59">
        <f t="shared" si="9"/>
        <v>4938.4345105270186</v>
      </c>
      <c r="AE23" s="59"/>
      <c r="AF23" s="60">
        <f t="shared" si="10"/>
        <v>44938.434510527019</v>
      </c>
    </row>
    <row r="24" spans="1:32" x14ac:dyDescent="0.3">
      <c r="A24" s="63" t="s">
        <v>118</v>
      </c>
      <c r="B24" s="204">
        <f>+'Qtr1'!AC24</f>
        <v>0</v>
      </c>
      <c r="C24" s="59">
        <f>+'Qtr1'!AD24</f>
        <v>0</v>
      </c>
      <c r="D24" s="59">
        <f>+'Qtr1'!AE24</f>
        <v>0</v>
      </c>
      <c r="E24" s="60">
        <f>+'Qtr1'!AF24</f>
        <v>0</v>
      </c>
      <c r="F24" s="56">
        <v>0</v>
      </c>
      <c r="G24" s="54">
        <v>0</v>
      </c>
      <c r="H24" s="62">
        <v>0</v>
      </c>
      <c r="I24" s="58">
        <f t="shared" si="11"/>
        <v>0</v>
      </c>
      <c r="J24" s="59">
        <f t="shared" si="12"/>
        <v>0</v>
      </c>
      <c r="K24" s="59"/>
      <c r="L24" s="60">
        <f t="shared" si="4"/>
        <v>0</v>
      </c>
      <c r="M24" s="56"/>
      <c r="N24" s="54"/>
      <c r="O24" s="59"/>
      <c r="P24" s="54"/>
      <c r="Q24" s="54"/>
      <c r="R24" s="54"/>
      <c r="S24" s="54"/>
      <c r="T24" s="57"/>
      <c r="U24" s="58">
        <f t="shared" si="5"/>
        <v>0</v>
      </c>
      <c r="V24" s="187">
        <f t="shared" si="6"/>
        <v>0</v>
      </c>
      <c r="W24" s="59"/>
      <c r="X24" s="60">
        <f t="shared" si="7"/>
        <v>0</v>
      </c>
      <c r="Y24" s="61">
        <f t="shared" si="1"/>
        <v>0</v>
      </c>
      <c r="Z24" s="32"/>
      <c r="AA24" s="59">
        <f t="shared" si="2"/>
        <v>0</v>
      </c>
      <c r="AB24" s="62">
        <f t="shared" si="3"/>
        <v>0</v>
      </c>
      <c r="AC24" s="58">
        <f t="shared" si="8"/>
        <v>0</v>
      </c>
      <c r="AD24" s="59">
        <f t="shared" si="9"/>
        <v>0</v>
      </c>
      <c r="AE24" s="59"/>
      <c r="AF24" s="60">
        <f t="shared" si="10"/>
        <v>0</v>
      </c>
    </row>
    <row r="25" spans="1:32" x14ac:dyDescent="0.3">
      <c r="A25" s="63"/>
      <c r="B25" s="204">
        <f>+'Qtr1'!AC25</f>
        <v>0</v>
      </c>
      <c r="C25" s="59">
        <f>+'Qtr1'!AD25</f>
        <v>0</v>
      </c>
      <c r="D25" s="59">
        <f>+'Qtr1'!AE25</f>
        <v>0</v>
      </c>
      <c r="E25" s="60">
        <f>+'Qtr1'!AF25</f>
        <v>0</v>
      </c>
      <c r="F25" s="56">
        <v>0</v>
      </c>
      <c r="G25" s="54">
        <v>0</v>
      </c>
      <c r="H25" s="62">
        <v>0</v>
      </c>
      <c r="I25" s="58">
        <f t="shared" si="11"/>
        <v>0</v>
      </c>
      <c r="J25" s="59">
        <f t="shared" si="12"/>
        <v>0</v>
      </c>
      <c r="K25" s="59"/>
      <c r="L25" s="60">
        <f t="shared" si="4"/>
        <v>0</v>
      </c>
      <c r="M25" s="56"/>
      <c r="N25" s="54"/>
      <c r="O25" s="59"/>
      <c r="P25" s="54"/>
      <c r="Q25" s="54"/>
      <c r="R25" s="54"/>
      <c r="S25" s="54"/>
      <c r="T25" s="57"/>
      <c r="U25" s="58">
        <f t="shared" si="5"/>
        <v>0</v>
      </c>
      <c r="V25" s="187">
        <f t="shared" si="6"/>
        <v>0</v>
      </c>
      <c r="W25" s="59"/>
      <c r="X25" s="60">
        <f t="shared" si="7"/>
        <v>0</v>
      </c>
      <c r="Y25" s="61">
        <f t="shared" si="1"/>
        <v>0</v>
      </c>
      <c r="Z25" s="32"/>
      <c r="AA25" s="59">
        <f t="shared" si="2"/>
        <v>0</v>
      </c>
      <c r="AB25" s="62">
        <f t="shared" si="3"/>
        <v>0</v>
      </c>
      <c r="AC25" s="58">
        <f t="shared" si="8"/>
        <v>0</v>
      </c>
      <c r="AD25" s="59">
        <f t="shared" si="9"/>
        <v>0</v>
      </c>
      <c r="AE25" s="59"/>
      <c r="AF25" s="60">
        <f t="shared" si="10"/>
        <v>0</v>
      </c>
    </row>
    <row r="26" spans="1:32" x14ac:dyDescent="0.3">
      <c r="A26" s="63"/>
      <c r="B26" s="204">
        <f>+'Qtr1'!AC26</f>
        <v>0</v>
      </c>
      <c r="C26" s="59">
        <f>+'Qtr1'!AD26</f>
        <v>0</v>
      </c>
      <c r="D26" s="59">
        <f>+'Qtr1'!AE26</f>
        <v>0</v>
      </c>
      <c r="E26" s="60">
        <f>+'Qtr1'!AF26</f>
        <v>0</v>
      </c>
      <c r="F26" s="56">
        <v>0</v>
      </c>
      <c r="G26" s="54">
        <v>0</v>
      </c>
      <c r="H26" s="62">
        <v>0</v>
      </c>
      <c r="I26" s="58">
        <f t="shared" si="11"/>
        <v>0</v>
      </c>
      <c r="J26" s="59">
        <f t="shared" si="12"/>
        <v>0</v>
      </c>
      <c r="K26" s="59"/>
      <c r="L26" s="60">
        <f t="shared" si="4"/>
        <v>0</v>
      </c>
      <c r="M26" s="56"/>
      <c r="N26" s="54"/>
      <c r="O26" s="59"/>
      <c r="P26" s="54"/>
      <c r="Q26" s="54"/>
      <c r="R26" s="54"/>
      <c r="S26" s="54"/>
      <c r="T26" s="57"/>
      <c r="U26" s="58">
        <f t="shared" si="5"/>
        <v>0</v>
      </c>
      <c r="V26" s="187">
        <f t="shared" si="6"/>
        <v>0</v>
      </c>
      <c r="W26" s="59"/>
      <c r="X26" s="60">
        <f t="shared" si="7"/>
        <v>0</v>
      </c>
      <c r="Y26" s="61">
        <f t="shared" si="1"/>
        <v>0</v>
      </c>
      <c r="Z26" s="32"/>
      <c r="AA26" s="59">
        <f t="shared" si="2"/>
        <v>0</v>
      </c>
      <c r="AB26" s="62">
        <f t="shared" si="3"/>
        <v>0</v>
      </c>
      <c r="AC26" s="58">
        <f t="shared" si="8"/>
        <v>0</v>
      </c>
      <c r="AD26" s="59">
        <f t="shared" si="9"/>
        <v>0</v>
      </c>
      <c r="AE26" s="59"/>
      <c r="AF26" s="60">
        <f t="shared" si="10"/>
        <v>0</v>
      </c>
    </row>
    <row r="27" spans="1:32" ht="15" thickBot="1" x14ac:dyDescent="0.35">
      <c r="A27" s="66" t="s">
        <v>7</v>
      </c>
      <c r="B27" s="204">
        <f>+'Qtr1'!AC27</f>
        <v>0</v>
      </c>
      <c r="C27" s="71">
        <f>+'Qtr1'!AD27</f>
        <v>0</v>
      </c>
      <c r="D27" s="71">
        <f>+'Qtr1'!AE27</f>
        <v>0</v>
      </c>
      <c r="E27" s="60">
        <f>+'Qtr1'!AF27</f>
        <v>0</v>
      </c>
      <c r="F27" s="68">
        <v>0</v>
      </c>
      <c r="G27" s="67">
        <v>0</v>
      </c>
      <c r="H27" s="75">
        <v>0</v>
      </c>
      <c r="I27" s="70">
        <f t="shared" si="11"/>
        <v>0</v>
      </c>
      <c r="J27" s="71">
        <f t="shared" si="12"/>
        <v>0</v>
      </c>
      <c r="K27" s="71"/>
      <c r="L27" s="72">
        <f t="shared" si="4"/>
        <v>0</v>
      </c>
      <c r="M27" s="68"/>
      <c r="N27" s="67"/>
      <c r="O27" s="71"/>
      <c r="P27" s="67"/>
      <c r="Q27" s="67"/>
      <c r="R27" s="67"/>
      <c r="S27" s="67"/>
      <c r="T27" s="69"/>
      <c r="U27" s="70">
        <f t="shared" si="5"/>
        <v>0</v>
      </c>
      <c r="V27" s="187">
        <f t="shared" si="6"/>
        <v>0</v>
      </c>
      <c r="W27" s="71">
        <f t="shared" ref="W27" si="13">N27+K27+P27+Q27</f>
        <v>0</v>
      </c>
      <c r="X27" s="72">
        <f t="shared" si="7"/>
        <v>0</v>
      </c>
      <c r="Y27" s="73">
        <f t="shared" si="1"/>
        <v>0</v>
      </c>
      <c r="Z27" s="74"/>
      <c r="AA27" s="71">
        <f t="shared" si="2"/>
        <v>0</v>
      </c>
      <c r="AB27" s="75">
        <f t="shared" si="3"/>
        <v>0</v>
      </c>
      <c r="AC27" s="70">
        <f t="shared" si="8"/>
        <v>0</v>
      </c>
      <c r="AD27" s="59">
        <f t="shared" si="9"/>
        <v>0</v>
      </c>
      <c r="AE27" s="71"/>
      <c r="AF27" s="72">
        <f t="shared" si="10"/>
        <v>0</v>
      </c>
    </row>
    <row r="28" spans="1:32" ht="15" thickBot="1" x14ac:dyDescent="0.35">
      <c r="A28" s="76" t="s">
        <v>11</v>
      </c>
      <c r="B28" s="77">
        <f>SUM(B4:B27)</f>
        <v>1881352.2100000002</v>
      </c>
      <c r="C28" s="81">
        <f>SUM(C4:C27)</f>
        <v>674014.16697291227</v>
      </c>
      <c r="D28" s="81">
        <f>SUM(D4:D27)</f>
        <v>0</v>
      </c>
      <c r="E28" s="79">
        <f t="shared" ref="E28:AF28" si="14">SUM(E4:E27)</f>
        <v>2555366.3769729123</v>
      </c>
      <c r="F28" s="80">
        <f t="shared" si="14"/>
        <v>0</v>
      </c>
      <c r="G28" s="81">
        <f t="shared" si="14"/>
        <v>0</v>
      </c>
      <c r="H28" s="82">
        <f t="shared" si="14"/>
        <v>0</v>
      </c>
      <c r="I28" s="77">
        <f t="shared" si="14"/>
        <v>1881352.2100000002</v>
      </c>
      <c r="J28" s="81">
        <f>SUM(J4:J27)</f>
        <v>674014.16697291227</v>
      </c>
      <c r="K28" s="81">
        <f>SUM(K4:K27)</f>
        <v>0</v>
      </c>
      <c r="L28" s="79">
        <f>SUM(L4:L27)</f>
        <v>2555366.3769729123</v>
      </c>
      <c r="M28" s="83">
        <f t="shared" si="14"/>
        <v>0</v>
      </c>
      <c r="N28" s="81">
        <f t="shared" si="14"/>
        <v>0</v>
      </c>
      <c r="O28" s="81">
        <f t="shared" si="14"/>
        <v>0</v>
      </c>
      <c r="P28" s="81">
        <f t="shared" si="14"/>
        <v>0</v>
      </c>
      <c r="Q28" s="81">
        <f t="shared" si="14"/>
        <v>-21422.760000000002</v>
      </c>
      <c r="R28" s="81">
        <f t="shared" si="14"/>
        <v>0</v>
      </c>
      <c r="S28" s="81">
        <f t="shared" si="14"/>
        <v>0</v>
      </c>
      <c r="T28" s="82">
        <f t="shared" si="14"/>
        <v>0</v>
      </c>
      <c r="U28" s="77">
        <f t="shared" si="14"/>
        <v>1881352.2100000002</v>
      </c>
      <c r="V28" s="78">
        <f t="shared" si="14"/>
        <v>652591.40697291226</v>
      </c>
      <c r="W28" s="81">
        <f t="shared" si="14"/>
        <v>0</v>
      </c>
      <c r="X28" s="79">
        <f t="shared" si="14"/>
        <v>2533943.6169729121</v>
      </c>
      <c r="Y28" s="84">
        <f>SUM(Y4:Y27)</f>
        <v>0.53799811110327156</v>
      </c>
      <c r="Z28" s="85"/>
      <c r="AA28" s="81">
        <f>SUM(AA4:AA27)</f>
        <v>0</v>
      </c>
      <c r="AB28" s="82">
        <f t="shared" si="14"/>
        <v>81642.628294953669</v>
      </c>
      <c r="AC28" s="77">
        <f t="shared" si="14"/>
        <v>1881352.2100000002</v>
      </c>
      <c r="AD28" s="78">
        <f t="shared" si="14"/>
        <v>734234.03526786598</v>
      </c>
      <c r="AE28" s="81">
        <f t="shared" si="14"/>
        <v>0</v>
      </c>
      <c r="AF28" s="79">
        <f t="shared" si="14"/>
        <v>2615586.2452678666</v>
      </c>
    </row>
    <row r="29" spans="1:32" ht="3.75" customHeight="1" thickTop="1" x14ac:dyDescent="0.4">
      <c r="A29" s="86"/>
      <c r="B29" s="87"/>
      <c r="C29" s="88"/>
      <c r="D29" s="88"/>
      <c r="E29" s="89"/>
      <c r="F29" s="90"/>
      <c r="G29" s="88"/>
      <c r="H29" s="91"/>
      <c r="I29" s="92"/>
      <c r="J29" s="93"/>
      <c r="K29" s="93"/>
      <c r="L29" s="94"/>
      <c r="M29" s="95"/>
      <c r="N29" s="93"/>
      <c r="O29" s="93"/>
      <c r="P29" s="93"/>
      <c r="Q29" s="93"/>
      <c r="R29" s="93"/>
      <c r="S29" s="93"/>
      <c r="T29" s="96"/>
      <c r="U29" s="87"/>
      <c r="V29" s="88"/>
      <c r="W29" s="88"/>
      <c r="X29" s="89"/>
      <c r="Y29" s="97"/>
      <c r="Z29" s="88"/>
      <c r="AA29" s="88"/>
      <c r="AB29" s="91"/>
      <c r="AC29" s="87"/>
      <c r="AD29" s="88"/>
      <c r="AE29" s="88"/>
      <c r="AF29" s="89"/>
    </row>
    <row r="30" spans="1:32" x14ac:dyDescent="0.3">
      <c r="A30" s="63" t="s">
        <v>75</v>
      </c>
      <c r="B30" s="204">
        <f>+'Qtr1'!AC30</f>
        <v>0</v>
      </c>
      <c r="C30" s="59">
        <f>+'Qtr1'!AD30</f>
        <v>28245.158619560803</v>
      </c>
      <c r="D30" s="59">
        <f>+'Qtr1'!AE30</f>
        <v>0</v>
      </c>
      <c r="E30" s="60">
        <f>+'Qtr1'!AF30</f>
        <v>28245.158619560803</v>
      </c>
      <c r="F30" s="197">
        <v>0</v>
      </c>
      <c r="G30" s="54">
        <v>0</v>
      </c>
      <c r="H30" s="62">
        <v>0</v>
      </c>
      <c r="I30" s="58">
        <f t="shared" ref="I30:I46" si="15">B30+F30</f>
        <v>0</v>
      </c>
      <c r="J30" s="59">
        <f t="shared" ref="J30:K45" si="16">+C30+G30</f>
        <v>28245.158619560803</v>
      </c>
      <c r="K30" s="59">
        <f t="shared" si="16"/>
        <v>0</v>
      </c>
      <c r="L30" s="60">
        <f t="shared" ref="L30:L46" si="17">I30+J30+K30</f>
        <v>28245.158619560803</v>
      </c>
      <c r="M30" s="197"/>
      <c r="N30" s="98"/>
      <c r="O30" s="27"/>
      <c r="P30" s="98"/>
      <c r="Q30" s="98">
        <v>-245.09</v>
      </c>
      <c r="R30" s="98"/>
      <c r="S30" s="98"/>
      <c r="T30" s="99"/>
      <c r="U30" s="58">
        <f t="shared" ref="U30:U56" si="18">M30+I30</f>
        <v>0</v>
      </c>
      <c r="V30" s="59">
        <f t="shared" ref="V30" si="19">J30+SUM(N30:T30)-O30</f>
        <v>28000.068619560803</v>
      </c>
      <c r="W30" s="59">
        <v>0</v>
      </c>
      <c r="X30" s="60">
        <f t="shared" ref="X30:X56" si="20">+U30+V30+W30</f>
        <v>28000.068619560803</v>
      </c>
      <c r="Y30" s="61">
        <f t="shared" ref="Y30:Y52" si="21">X30/$X$81</f>
        <v>5.9448773552749235E-3</v>
      </c>
      <c r="Z30" s="59"/>
      <c r="AA30" s="59">
        <f t="shared" ref="AA30:AA56" si="22">Y30*$AA$92</f>
        <v>0</v>
      </c>
      <c r="AB30" s="62">
        <f t="shared" ref="AB30:AB56" si="23">Y30*$AB$93</f>
        <v>902.1507736904141</v>
      </c>
      <c r="AC30" s="58">
        <f t="shared" ref="AC30:AC57" si="24">U30</f>
        <v>0</v>
      </c>
      <c r="AD30" s="59">
        <f>V30+Z30+AA30+AB30</f>
        <v>28902.219393251216</v>
      </c>
      <c r="AE30" s="59">
        <v>0</v>
      </c>
      <c r="AF30" s="60">
        <f t="shared" ref="AF30:AF56" si="25">+AC30+AD30+AE30</f>
        <v>28902.219393251216</v>
      </c>
    </row>
    <row r="31" spans="1:32" x14ac:dyDescent="0.3">
      <c r="A31" s="63" t="s">
        <v>76</v>
      </c>
      <c r="B31" s="204">
        <f>+'Qtr1'!AC31</f>
        <v>0</v>
      </c>
      <c r="C31" s="59">
        <f>+'Qtr1'!AD31</f>
        <v>72861.800178809339</v>
      </c>
      <c r="D31" s="59">
        <f>+'Qtr1'!AE31</f>
        <v>0</v>
      </c>
      <c r="E31" s="60">
        <f>+'Qtr1'!AF31</f>
        <v>72861.800178809339</v>
      </c>
      <c r="F31" s="197">
        <v>0</v>
      </c>
      <c r="G31" s="54">
        <v>0</v>
      </c>
      <c r="H31" s="62">
        <v>0</v>
      </c>
      <c r="I31" s="58">
        <f t="shared" si="15"/>
        <v>0</v>
      </c>
      <c r="J31" s="59">
        <f t="shared" si="16"/>
        <v>72861.800178809339</v>
      </c>
      <c r="K31" s="59">
        <f t="shared" si="16"/>
        <v>0</v>
      </c>
      <c r="L31" s="60">
        <f t="shared" si="17"/>
        <v>72861.800178809339</v>
      </c>
      <c r="M31" s="197"/>
      <c r="N31" s="98">
        <v>200</v>
      </c>
      <c r="O31" s="27"/>
      <c r="P31" s="98"/>
      <c r="Q31" s="98">
        <v>-617.67999999999995</v>
      </c>
      <c r="R31" s="98"/>
      <c r="S31" s="98"/>
      <c r="T31" s="99"/>
      <c r="U31" s="58">
        <f t="shared" si="18"/>
        <v>0</v>
      </c>
      <c r="V31" s="59">
        <f t="shared" ref="V31:V56" si="26">J31+SUM(N31:T31)-O31</f>
        <v>72444.120178809346</v>
      </c>
      <c r="W31" s="59">
        <v>0</v>
      </c>
      <c r="X31" s="60">
        <f t="shared" si="20"/>
        <v>72444.120178809346</v>
      </c>
      <c r="Y31" s="61">
        <f t="shared" si="21"/>
        <v>1.5381084076092316E-2</v>
      </c>
      <c r="Z31" s="59"/>
      <c r="AA31" s="59">
        <f t="shared" si="22"/>
        <v>0</v>
      </c>
      <c r="AB31" s="62">
        <f t="shared" si="23"/>
        <v>2334.1199607981293</v>
      </c>
      <c r="AC31" s="58">
        <f t="shared" si="24"/>
        <v>0</v>
      </c>
      <c r="AD31" s="59">
        <f t="shared" ref="AD31:AD56" si="27">V31+Z31+AA31+AB31</f>
        <v>74778.240139607471</v>
      </c>
      <c r="AE31" s="59">
        <v>0</v>
      </c>
      <c r="AF31" s="60">
        <f t="shared" si="25"/>
        <v>74778.240139607471</v>
      </c>
    </row>
    <row r="32" spans="1:32" x14ac:dyDescent="0.3">
      <c r="A32" s="63"/>
      <c r="B32" s="204">
        <f>+'Qtr1'!AC32</f>
        <v>0</v>
      </c>
      <c r="C32" s="59">
        <f>+'Qtr1'!AD32</f>
        <v>0</v>
      </c>
      <c r="D32" s="59">
        <f>+'Qtr1'!AE32</f>
        <v>0</v>
      </c>
      <c r="E32" s="60">
        <f>+'Qtr1'!AF32</f>
        <v>0</v>
      </c>
      <c r="F32" s="197">
        <v>0</v>
      </c>
      <c r="G32" s="54">
        <v>0</v>
      </c>
      <c r="H32" s="62">
        <v>0</v>
      </c>
      <c r="I32" s="58">
        <f t="shared" si="15"/>
        <v>0</v>
      </c>
      <c r="J32" s="59">
        <f t="shared" si="16"/>
        <v>0</v>
      </c>
      <c r="K32" s="59">
        <f t="shared" si="16"/>
        <v>0</v>
      </c>
      <c r="L32" s="60">
        <f t="shared" si="17"/>
        <v>0</v>
      </c>
      <c r="M32" s="197"/>
      <c r="N32" s="98"/>
      <c r="O32" s="27"/>
      <c r="P32" s="98"/>
      <c r="Q32" s="98"/>
      <c r="R32" s="98"/>
      <c r="S32" s="98"/>
      <c r="T32" s="99"/>
      <c r="U32" s="58">
        <f t="shared" si="18"/>
        <v>0</v>
      </c>
      <c r="V32" s="59">
        <f t="shared" si="26"/>
        <v>0</v>
      </c>
      <c r="W32" s="59">
        <v>0</v>
      </c>
      <c r="X32" s="60">
        <f t="shared" si="20"/>
        <v>0</v>
      </c>
      <c r="Y32" s="61">
        <f t="shared" si="21"/>
        <v>0</v>
      </c>
      <c r="Z32" s="59"/>
      <c r="AA32" s="59">
        <f t="shared" si="22"/>
        <v>0</v>
      </c>
      <c r="AB32" s="62">
        <f t="shared" si="23"/>
        <v>0</v>
      </c>
      <c r="AC32" s="58">
        <f t="shared" si="24"/>
        <v>0</v>
      </c>
      <c r="AD32" s="59">
        <f t="shared" si="27"/>
        <v>0</v>
      </c>
      <c r="AE32" s="59">
        <v>0</v>
      </c>
      <c r="AF32" s="60">
        <f t="shared" si="25"/>
        <v>0</v>
      </c>
    </row>
    <row r="33" spans="1:32" x14ac:dyDescent="0.3">
      <c r="A33" s="63" t="s">
        <v>77</v>
      </c>
      <c r="B33" s="204">
        <f>+'Qtr1'!AC33</f>
        <v>0</v>
      </c>
      <c r="C33" s="59">
        <f>+'Qtr1'!AD33</f>
        <v>34593.698178362654</v>
      </c>
      <c r="D33" s="59">
        <f>+'Qtr1'!AE33</f>
        <v>0</v>
      </c>
      <c r="E33" s="60">
        <f>+'Qtr1'!AF33</f>
        <v>34593.698178362654</v>
      </c>
      <c r="F33" s="197">
        <v>0</v>
      </c>
      <c r="G33" s="54">
        <v>0</v>
      </c>
      <c r="H33" s="62">
        <v>0</v>
      </c>
      <c r="I33" s="58">
        <f t="shared" si="15"/>
        <v>0</v>
      </c>
      <c r="J33" s="59">
        <f t="shared" si="16"/>
        <v>34593.698178362654</v>
      </c>
      <c r="K33" s="59">
        <f t="shared" si="16"/>
        <v>0</v>
      </c>
      <c r="L33" s="60">
        <f t="shared" si="17"/>
        <v>34593.698178362654</v>
      </c>
      <c r="M33" s="197"/>
      <c r="N33" s="54"/>
      <c r="O33" s="59"/>
      <c r="P33" s="54"/>
      <c r="Q33" s="54">
        <v>-286.87</v>
      </c>
      <c r="R33" s="54"/>
      <c r="S33" s="54"/>
      <c r="T33" s="99"/>
      <c r="U33" s="58">
        <f t="shared" si="18"/>
        <v>0</v>
      </c>
      <c r="V33" s="59">
        <f t="shared" si="26"/>
        <v>34306.828178362652</v>
      </c>
      <c r="W33" s="59">
        <v>0</v>
      </c>
      <c r="X33" s="60">
        <f t="shared" si="20"/>
        <v>34306.828178362652</v>
      </c>
      <c r="Y33" s="61">
        <f t="shared" si="21"/>
        <v>7.2839066482278799E-3</v>
      </c>
      <c r="Z33" s="59"/>
      <c r="AA33" s="59">
        <f t="shared" si="22"/>
        <v>0</v>
      </c>
      <c r="AB33" s="62">
        <f t="shared" si="23"/>
        <v>1105.3519905430658</v>
      </c>
      <c r="AC33" s="58">
        <f t="shared" si="24"/>
        <v>0</v>
      </c>
      <c r="AD33" s="59">
        <f t="shared" si="27"/>
        <v>35412.180168905717</v>
      </c>
      <c r="AE33" s="59">
        <v>0</v>
      </c>
      <c r="AF33" s="60">
        <f t="shared" si="25"/>
        <v>35412.180168905717</v>
      </c>
    </row>
    <row r="34" spans="1:32" x14ac:dyDescent="0.3">
      <c r="A34" s="63" t="s">
        <v>99</v>
      </c>
      <c r="B34" s="204">
        <f>+'Qtr1'!AC34</f>
        <v>0</v>
      </c>
      <c r="C34" s="59">
        <f>+'Qtr1'!AD34</f>
        <v>14381.513252700855</v>
      </c>
      <c r="D34" s="59">
        <f>+'Qtr1'!AE34</f>
        <v>0</v>
      </c>
      <c r="E34" s="60">
        <f>+'Qtr1'!AF34</f>
        <v>14381.513252700855</v>
      </c>
      <c r="F34" s="197">
        <v>0</v>
      </c>
      <c r="G34" s="54">
        <v>0</v>
      </c>
      <c r="H34" s="62">
        <v>0</v>
      </c>
      <c r="I34" s="58">
        <f t="shared" si="15"/>
        <v>0</v>
      </c>
      <c r="J34" s="59">
        <f t="shared" si="16"/>
        <v>14381.513252700855</v>
      </c>
      <c r="K34" s="59">
        <f t="shared" si="16"/>
        <v>0</v>
      </c>
      <c r="L34" s="60">
        <f t="shared" si="17"/>
        <v>14381.513252700855</v>
      </c>
      <c r="M34" s="197"/>
      <c r="N34" s="54"/>
      <c r="O34" s="59"/>
      <c r="P34" s="54"/>
      <c r="Q34" s="54">
        <v>-125.42</v>
      </c>
      <c r="R34" s="54"/>
      <c r="S34" s="54"/>
      <c r="T34" s="99"/>
      <c r="U34" s="58">
        <f t="shared" si="18"/>
        <v>0</v>
      </c>
      <c r="V34" s="59">
        <f t="shared" si="26"/>
        <v>14256.093252700855</v>
      </c>
      <c r="W34" s="59">
        <v>0</v>
      </c>
      <c r="X34" s="60">
        <f t="shared" si="20"/>
        <v>14256.093252700855</v>
      </c>
      <c r="Y34" s="61">
        <f t="shared" si="21"/>
        <v>3.0268042233818748E-3</v>
      </c>
      <c r="Z34" s="59"/>
      <c r="AA34" s="59">
        <f t="shared" si="22"/>
        <v>0</v>
      </c>
      <c r="AB34" s="62">
        <f t="shared" si="23"/>
        <v>459.32550139330698</v>
      </c>
      <c r="AC34" s="58">
        <f t="shared" si="24"/>
        <v>0</v>
      </c>
      <c r="AD34" s="59">
        <f t="shared" si="27"/>
        <v>14715.418754094162</v>
      </c>
      <c r="AE34" s="59">
        <v>0</v>
      </c>
      <c r="AF34" s="60">
        <f t="shared" si="25"/>
        <v>14715.418754094162</v>
      </c>
    </row>
    <row r="35" spans="1:32" x14ac:dyDescent="0.3">
      <c r="A35" s="64" t="s">
        <v>121</v>
      </c>
      <c r="B35" s="204">
        <f>+'Qtr1'!AC35</f>
        <v>0</v>
      </c>
      <c r="C35" s="59">
        <f>+'Qtr1'!AD35</f>
        <v>46191.53243949938</v>
      </c>
      <c r="D35" s="59">
        <f>+'Qtr1'!AE35</f>
        <v>0</v>
      </c>
      <c r="E35" s="60">
        <f>+'Qtr1'!AF35</f>
        <v>46191.53243949938</v>
      </c>
      <c r="F35" s="197">
        <v>0</v>
      </c>
      <c r="G35" s="54">
        <v>0</v>
      </c>
      <c r="H35" s="62">
        <v>0</v>
      </c>
      <c r="I35" s="58">
        <f t="shared" si="15"/>
        <v>0</v>
      </c>
      <c r="J35" s="59">
        <f t="shared" si="16"/>
        <v>46191.53243949938</v>
      </c>
      <c r="K35" s="59">
        <f t="shared" si="16"/>
        <v>0</v>
      </c>
      <c r="L35" s="60">
        <f t="shared" si="17"/>
        <v>46191.53243949938</v>
      </c>
      <c r="M35" s="197"/>
      <c r="N35" s="54"/>
      <c r="O35" s="59"/>
      <c r="P35" s="54"/>
      <c r="Q35" s="54">
        <v>-402.86</v>
      </c>
      <c r="R35" s="54"/>
      <c r="S35" s="54"/>
      <c r="T35" s="99"/>
      <c r="U35" s="58">
        <f t="shared" si="18"/>
        <v>0</v>
      </c>
      <c r="V35" s="59">
        <f t="shared" si="26"/>
        <v>45788.67243949938</v>
      </c>
      <c r="W35" s="59">
        <v>0</v>
      </c>
      <c r="X35" s="60">
        <f t="shared" si="20"/>
        <v>45788.67243949938</v>
      </c>
      <c r="Y35" s="61">
        <f t="shared" si="21"/>
        <v>9.7216919576945879E-3</v>
      </c>
      <c r="Z35" s="59"/>
      <c r="AA35" s="59">
        <f t="shared" si="22"/>
        <v>0</v>
      </c>
      <c r="AB35" s="62">
        <f t="shared" si="23"/>
        <v>1475.2923226300024</v>
      </c>
      <c r="AC35" s="58">
        <f t="shared" si="24"/>
        <v>0</v>
      </c>
      <c r="AD35" s="59">
        <f t="shared" si="27"/>
        <v>47263.964762129384</v>
      </c>
      <c r="AE35" s="59">
        <v>0</v>
      </c>
      <c r="AF35" s="60">
        <f t="shared" si="25"/>
        <v>47263.964762129384</v>
      </c>
    </row>
    <row r="36" spans="1:32" x14ac:dyDescent="0.3">
      <c r="A36" s="63" t="s">
        <v>100</v>
      </c>
      <c r="B36" s="204">
        <f>+'Qtr1'!AC36</f>
        <v>0</v>
      </c>
      <c r="C36" s="59">
        <f>+'Qtr1'!AD36</f>
        <v>93796.450525942768</v>
      </c>
      <c r="D36" s="59">
        <f>+'Qtr1'!AE36</f>
        <v>0</v>
      </c>
      <c r="E36" s="60">
        <f>+'Qtr1'!AF36</f>
        <v>93796.450525942768</v>
      </c>
      <c r="F36" s="197">
        <v>0</v>
      </c>
      <c r="G36" s="54">
        <v>0</v>
      </c>
      <c r="H36" s="62">
        <v>0</v>
      </c>
      <c r="I36" s="58">
        <f t="shared" si="15"/>
        <v>0</v>
      </c>
      <c r="J36" s="59">
        <f t="shared" si="16"/>
        <v>93796.450525942768</v>
      </c>
      <c r="K36" s="59">
        <f t="shared" si="16"/>
        <v>0</v>
      </c>
      <c r="L36" s="60">
        <f t="shared" si="17"/>
        <v>93796.450525942768</v>
      </c>
      <c r="M36" s="197"/>
      <c r="N36" s="54">
        <v>500</v>
      </c>
      <c r="O36" s="59"/>
      <c r="P36" s="54"/>
      <c r="Q36" s="54">
        <v>-773.47</v>
      </c>
      <c r="R36" s="54"/>
      <c r="S36" s="54"/>
      <c r="T36" s="99"/>
      <c r="U36" s="58">
        <f t="shared" si="18"/>
        <v>0</v>
      </c>
      <c r="V36" s="59">
        <f t="shared" si="26"/>
        <v>93522.980525942767</v>
      </c>
      <c r="W36" s="59">
        <v>0</v>
      </c>
      <c r="X36" s="60">
        <f t="shared" si="20"/>
        <v>93522.980525942767</v>
      </c>
      <c r="Y36" s="61">
        <f t="shared" si="21"/>
        <v>1.9856474520854789E-2</v>
      </c>
      <c r="Z36" s="59"/>
      <c r="AA36" s="59">
        <f t="shared" si="22"/>
        <v>0</v>
      </c>
      <c r="AB36" s="62">
        <f t="shared" si="23"/>
        <v>3013.2722310677041</v>
      </c>
      <c r="AC36" s="58">
        <f t="shared" si="24"/>
        <v>0</v>
      </c>
      <c r="AD36" s="59">
        <f t="shared" si="27"/>
        <v>96536.252757010472</v>
      </c>
      <c r="AE36" s="59">
        <v>0</v>
      </c>
      <c r="AF36" s="60">
        <f t="shared" si="25"/>
        <v>96536.252757010472</v>
      </c>
    </row>
    <row r="37" spans="1:32" x14ac:dyDescent="0.3">
      <c r="A37" s="63" t="s">
        <v>101</v>
      </c>
      <c r="B37" s="204">
        <f>+'Qtr1'!AC37</f>
        <v>0</v>
      </c>
      <c r="C37" s="59">
        <f>+'Qtr1'!AD37</f>
        <v>27417.909819132394</v>
      </c>
      <c r="D37" s="59">
        <f>+'Qtr1'!AE37</f>
        <v>0</v>
      </c>
      <c r="E37" s="60">
        <f>+'Qtr1'!AF37</f>
        <v>27417.909819132394</v>
      </c>
      <c r="F37" s="197">
        <v>0</v>
      </c>
      <c r="G37" s="54">
        <v>0</v>
      </c>
      <c r="H37" s="62">
        <v>0</v>
      </c>
      <c r="I37" s="58">
        <f t="shared" si="15"/>
        <v>0</v>
      </c>
      <c r="J37" s="59">
        <f t="shared" si="16"/>
        <v>27417.909819132394</v>
      </c>
      <c r="K37" s="59">
        <f t="shared" si="16"/>
        <v>0</v>
      </c>
      <c r="L37" s="60">
        <f t="shared" si="17"/>
        <v>27417.909819132394</v>
      </c>
      <c r="M37" s="197"/>
      <c r="N37" s="54"/>
      <c r="O37" s="59"/>
      <c r="P37" s="54"/>
      <c r="Q37" s="54">
        <v>-238.72</v>
      </c>
      <c r="R37" s="54"/>
      <c r="S37" s="54"/>
      <c r="T37" s="99"/>
      <c r="U37" s="58">
        <f t="shared" si="18"/>
        <v>0</v>
      </c>
      <c r="V37" s="59">
        <f t="shared" si="26"/>
        <v>27179.189819132393</v>
      </c>
      <c r="W37" s="59">
        <v>0</v>
      </c>
      <c r="X37" s="60">
        <f t="shared" si="20"/>
        <v>27179.189819132393</v>
      </c>
      <c r="Y37" s="61">
        <f t="shared" si="21"/>
        <v>5.7705912183944261E-3</v>
      </c>
      <c r="Z37" s="59"/>
      <c r="AA37" s="59">
        <f t="shared" si="22"/>
        <v>0</v>
      </c>
      <c r="AB37" s="62">
        <f t="shared" si="23"/>
        <v>875.70239404625852</v>
      </c>
      <c r="AC37" s="58">
        <f t="shared" si="24"/>
        <v>0</v>
      </c>
      <c r="AD37" s="59">
        <f t="shared" si="27"/>
        <v>28054.892213178649</v>
      </c>
      <c r="AE37" s="59">
        <v>0</v>
      </c>
      <c r="AF37" s="60">
        <f t="shared" si="25"/>
        <v>28054.892213178649</v>
      </c>
    </row>
    <row r="38" spans="1:32" x14ac:dyDescent="0.3">
      <c r="A38" s="63" t="s">
        <v>102</v>
      </c>
      <c r="B38" s="204">
        <f>+'Qtr1'!AC38</f>
        <v>0</v>
      </c>
      <c r="C38" s="59">
        <f>+'Qtr1'!AD38</f>
        <v>23639.703240670697</v>
      </c>
      <c r="D38" s="59">
        <f>+'Qtr1'!AE38</f>
        <v>0</v>
      </c>
      <c r="E38" s="60">
        <f>+'Qtr1'!AF38</f>
        <v>23639.703240670697</v>
      </c>
      <c r="F38" s="197">
        <v>0</v>
      </c>
      <c r="G38" s="54">
        <v>0</v>
      </c>
      <c r="H38" s="62">
        <v>0</v>
      </c>
      <c r="I38" s="58">
        <f t="shared" si="15"/>
        <v>0</v>
      </c>
      <c r="J38" s="59">
        <f t="shared" si="16"/>
        <v>23639.703240670697</v>
      </c>
      <c r="K38" s="59">
        <f t="shared" si="16"/>
        <v>0</v>
      </c>
      <c r="L38" s="60">
        <f t="shared" si="17"/>
        <v>23639.703240670697</v>
      </c>
      <c r="M38" s="197"/>
      <c r="N38" s="54"/>
      <c r="O38" s="59"/>
      <c r="P38" s="54"/>
      <c r="Q38" s="54">
        <v>-206.18</v>
      </c>
      <c r="R38" s="54"/>
      <c r="S38" s="54"/>
      <c r="T38" s="99"/>
      <c r="U38" s="58">
        <f t="shared" si="18"/>
        <v>0</v>
      </c>
      <c r="V38" s="59">
        <f t="shared" si="26"/>
        <v>23433.523240670696</v>
      </c>
      <c r="W38" s="59">
        <v>0</v>
      </c>
      <c r="X38" s="60">
        <f t="shared" si="20"/>
        <v>23433.523240670696</v>
      </c>
      <c r="Y38" s="61">
        <f t="shared" si="21"/>
        <v>4.9753242951144239E-3</v>
      </c>
      <c r="Z38" s="59"/>
      <c r="AA38" s="59">
        <f t="shared" si="22"/>
        <v>0</v>
      </c>
      <c r="AB38" s="62">
        <f t="shared" si="23"/>
        <v>755.01854688650997</v>
      </c>
      <c r="AC38" s="58">
        <f t="shared" si="24"/>
        <v>0</v>
      </c>
      <c r="AD38" s="59">
        <f t="shared" si="27"/>
        <v>24188.541787557206</v>
      </c>
      <c r="AE38" s="59">
        <v>0</v>
      </c>
      <c r="AF38" s="60">
        <f t="shared" si="25"/>
        <v>24188.541787557206</v>
      </c>
    </row>
    <row r="39" spans="1:32" x14ac:dyDescent="0.3">
      <c r="A39" s="63" t="s">
        <v>12</v>
      </c>
      <c r="B39" s="204">
        <f>+'Qtr1'!AC39</f>
        <v>0</v>
      </c>
      <c r="C39" s="59">
        <f>+'Qtr1'!AD39</f>
        <v>43164.659048320762</v>
      </c>
      <c r="D39" s="59">
        <f>+'Qtr1'!AE39</f>
        <v>0</v>
      </c>
      <c r="E39" s="60">
        <f>+'Qtr1'!AF39</f>
        <v>43164.659048320762</v>
      </c>
      <c r="F39" s="197">
        <v>0</v>
      </c>
      <c r="G39" s="54">
        <v>0</v>
      </c>
      <c r="H39" s="62">
        <v>0</v>
      </c>
      <c r="I39" s="58">
        <f t="shared" si="15"/>
        <v>0</v>
      </c>
      <c r="J39" s="59">
        <f t="shared" si="16"/>
        <v>43164.659048320762</v>
      </c>
      <c r="K39" s="59">
        <f t="shared" si="16"/>
        <v>0</v>
      </c>
      <c r="L39" s="60">
        <f t="shared" si="17"/>
        <v>43164.659048320762</v>
      </c>
      <c r="M39" s="197"/>
      <c r="N39" s="54"/>
      <c r="O39" s="59"/>
      <c r="P39" s="54"/>
      <c r="Q39" s="54">
        <v>-366.01</v>
      </c>
      <c r="R39" s="54"/>
      <c r="S39" s="54"/>
      <c r="T39" s="99"/>
      <c r="U39" s="58">
        <f t="shared" si="18"/>
        <v>0</v>
      </c>
      <c r="V39" s="59">
        <f t="shared" si="26"/>
        <v>42798.64904832076</v>
      </c>
      <c r="W39" s="59">
        <v>0</v>
      </c>
      <c r="X39" s="60">
        <f t="shared" si="20"/>
        <v>42798.64904832076</v>
      </c>
      <c r="Y39" s="61">
        <f t="shared" si="21"/>
        <v>9.0868605724049711E-3</v>
      </c>
      <c r="Z39" s="59"/>
      <c r="AA39" s="59">
        <f t="shared" si="22"/>
        <v>0</v>
      </c>
      <c r="AB39" s="62">
        <f t="shared" si="23"/>
        <v>1378.9549903057598</v>
      </c>
      <c r="AC39" s="58">
        <f t="shared" si="24"/>
        <v>0</v>
      </c>
      <c r="AD39" s="59">
        <f t="shared" si="27"/>
        <v>44177.604038626523</v>
      </c>
      <c r="AE39" s="59">
        <v>0</v>
      </c>
      <c r="AF39" s="60">
        <f t="shared" si="25"/>
        <v>44177.604038626523</v>
      </c>
    </row>
    <row r="40" spans="1:32" x14ac:dyDescent="0.3">
      <c r="A40" s="63" t="s">
        <v>103</v>
      </c>
      <c r="B40" s="204">
        <f>+'Qtr1'!AC40</f>
        <v>0</v>
      </c>
      <c r="C40" s="59">
        <f>+'Qtr1'!AD40</f>
        <v>19725.476597727276</v>
      </c>
      <c r="D40" s="59">
        <f>+'Qtr1'!AE40</f>
        <v>0</v>
      </c>
      <c r="E40" s="60">
        <f>+'Qtr1'!AF40</f>
        <v>19725.476597727276</v>
      </c>
      <c r="F40" s="197">
        <v>0</v>
      </c>
      <c r="G40" s="54">
        <v>0</v>
      </c>
      <c r="H40" s="62">
        <v>0</v>
      </c>
      <c r="I40" s="58">
        <f t="shared" si="15"/>
        <v>0</v>
      </c>
      <c r="J40" s="59">
        <f t="shared" si="16"/>
        <v>19725.476597727276</v>
      </c>
      <c r="K40" s="59">
        <f t="shared" si="16"/>
        <v>0</v>
      </c>
      <c r="L40" s="60">
        <f t="shared" si="17"/>
        <v>19725.476597727276</v>
      </c>
      <c r="M40" s="197"/>
      <c r="N40" s="54"/>
      <c r="O40" s="59"/>
      <c r="P40" s="54"/>
      <c r="Q40" s="54"/>
      <c r="R40" s="54"/>
      <c r="S40" s="54"/>
      <c r="T40" s="99"/>
      <c r="U40" s="58">
        <f t="shared" si="18"/>
        <v>0</v>
      </c>
      <c r="V40" s="59">
        <f t="shared" si="26"/>
        <v>19725.476597727276</v>
      </c>
      <c r="W40" s="59">
        <v>0</v>
      </c>
      <c r="X40" s="60">
        <f t="shared" si="20"/>
        <v>19725.476597727276</v>
      </c>
      <c r="Y40" s="61">
        <f t="shared" si="21"/>
        <v>4.1880447059302137E-3</v>
      </c>
      <c r="Z40" s="59"/>
      <c r="AA40" s="59">
        <f t="shared" si="22"/>
        <v>0</v>
      </c>
      <c r="AB40" s="62">
        <f t="shared" si="23"/>
        <v>635.5467986824865</v>
      </c>
      <c r="AC40" s="58">
        <f t="shared" si="24"/>
        <v>0</v>
      </c>
      <c r="AD40" s="59">
        <f t="shared" si="27"/>
        <v>20361.023396409764</v>
      </c>
      <c r="AE40" s="59">
        <v>0</v>
      </c>
      <c r="AF40" s="60">
        <f t="shared" si="25"/>
        <v>20361.023396409764</v>
      </c>
    </row>
    <row r="41" spans="1:32" x14ac:dyDescent="0.3">
      <c r="A41" s="63" t="s">
        <v>7</v>
      </c>
      <c r="B41" s="204">
        <f>+'Qtr1'!AC41</f>
        <v>0</v>
      </c>
      <c r="C41" s="59">
        <f>+'Qtr1'!AD41</f>
        <v>0</v>
      </c>
      <c r="D41" s="59">
        <f>+'Qtr1'!AE41</f>
        <v>0</v>
      </c>
      <c r="E41" s="60">
        <f>+'Qtr1'!AF41</f>
        <v>0</v>
      </c>
      <c r="F41" s="197">
        <v>0</v>
      </c>
      <c r="G41" s="54">
        <v>0</v>
      </c>
      <c r="H41" s="62">
        <v>0</v>
      </c>
      <c r="I41" s="58">
        <f t="shared" si="15"/>
        <v>0</v>
      </c>
      <c r="J41" s="59">
        <f t="shared" si="16"/>
        <v>0</v>
      </c>
      <c r="K41" s="59">
        <f t="shared" si="16"/>
        <v>0</v>
      </c>
      <c r="L41" s="60">
        <f t="shared" si="17"/>
        <v>0</v>
      </c>
      <c r="M41" s="197"/>
      <c r="N41" s="54"/>
      <c r="O41" s="59"/>
      <c r="P41" s="54"/>
      <c r="Q41" s="54"/>
      <c r="R41" s="54"/>
      <c r="S41" s="54"/>
      <c r="T41" s="99"/>
      <c r="U41" s="58">
        <f t="shared" si="18"/>
        <v>0</v>
      </c>
      <c r="V41" s="59">
        <f t="shared" si="26"/>
        <v>0</v>
      </c>
      <c r="W41" s="59">
        <v>0</v>
      </c>
      <c r="X41" s="60">
        <f t="shared" si="20"/>
        <v>0</v>
      </c>
      <c r="Y41" s="61">
        <f t="shared" si="21"/>
        <v>0</v>
      </c>
      <c r="Z41" s="59"/>
      <c r="AA41" s="59">
        <f t="shared" si="22"/>
        <v>0</v>
      </c>
      <c r="AB41" s="62">
        <f t="shared" si="23"/>
        <v>0</v>
      </c>
      <c r="AC41" s="58">
        <f t="shared" si="24"/>
        <v>0</v>
      </c>
      <c r="AD41" s="59">
        <f t="shared" si="27"/>
        <v>0</v>
      </c>
      <c r="AE41" s="59">
        <v>0</v>
      </c>
      <c r="AF41" s="60">
        <f t="shared" si="25"/>
        <v>0</v>
      </c>
    </row>
    <row r="42" spans="1:32" x14ac:dyDescent="0.3">
      <c r="A42" s="100"/>
      <c r="B42" s="204">
        <f>+'Qtr1'!AC42</f>
        <v>0</v>
      </c>
      <c r="C42" s="59">
        <f>+'Qtr1'!AD42</f>
        <v>0</v>
      </c>
      <c r="D42" s="59">
        <f>+'Qtr1'!AE42</f>
        <v>0</v>
      </c>
      <c r="E42" s="60">
        <f>+'Qtr1'!AF42</f>
        <v>0</v>
      </c>
      <c r="F42" s="197">
        <v>0</v>
      </c>
      <c r="G42" s="54">
        <v>0</v>
      </c>
      <c r="H42" s="62">
        <v>0</v>
      </c>
      <c r="I42" s="58">
        <f t="shared" si="15"/>
        <v>0</v>
      </c>
      <c r="J42" s="59">
        <f t="shared" si="16"/>
        <v>0</v>
      </c>
      <c r="K42" s="59">
        <f t="shared" si="16"/>
        <v>0</v>
      </c>
      <c r="L42" s="60">
        <f t="shared" si="17"/>
        <v>0</v>
      </c>
      <c r="M42" s="197"/>
      <c r="N42" s="54"/>
      <c r="O42" s="59"/>
      <c r="P42" s="54"/>
      <c r="Q42" s="54"/>
      <c r="R42" s="54"/>
      <c r="S42" s="54"/>
      <c r="T42" s="99"/>
      <c r="U42" s="58">
        <f t="shared" si="18"/>
        <v>0</v>
      </c>
      <c r="V42" s="59">
        <f t="shared" si="26"/>
        <v>0</v>
      </c>
      <c r="W42" s="59">
        <v>0</v>
      </c>
      <c r="X42" s="60">
        <f t="shared" si="20"/>
        <v>0</v>
      </c>
      <c r="Y42" s="61">
        <f t="shared" si="21"/>
        <v>0</v>
      </c>
      <c r="Z42" s="59"/>
      <c r="AA42" s="59">
        <f t="shared" si="22"/>
        <v>0</v>
      </c>
      <c r="AB42" s="62">
        <f t="shared" si="23"/>
        <v>0</v>
      </c>
      <c r="AC42" s="58">
        <f t="shared" si="24"/>
        <v>0</v>
      </c>
      <c r="AD42" s="59">
        <f t="shared" si="27"/>
        <v>0</v>
      </c>
      <c r="AE42" s="59">
        <v>0</v>
      </c>
      <c r="AF42" s="60">
        <f t="shared" si="25"/>
        <v>0</v>
      </c>
    </row>
    <row r="43" spans="1:32" x14ac:dyDescent="0.3">
      <c r="A43" s="100"/>
      <c r="B43" s="204">
        <f>+'Qtr1'!AC43</f>
        <v>0</v>
      </c>
      <c r="C43" s="59">
        <f>+'Qtr1'!AD43</f>
        <v>0</v>
      </c>
      <c r="D43" s="59">
        <f>+'Qtr1'!AE43</f>
        <v>0</v>
      </c>
      <c r="E43" s="60">
        <f>+'Qtr1'!AF43</f>
        <v>0</v>
      </c>
      <c r="F43" s="197">
        <v>0</v>
      </c>
      <c r="G43" s="54">
        <v>0</v>
      </c>
      <c r="H43" s="62">
        <v>0</v>
      </c>
      <c r="I43" s="58">
        <f t="shared" si="15"/>
        <v>0</v>
      </c>
      <c r="J43" s="59">
        <f t="shared" si="16"/>
        <v>0</v>
      </c>
      <c r="K43" s="59">
        <f t="shared" si="16"/>
        <v>0</v>
      </c>
      <c r="L43" s="60">
        <f t="shared" si="17"/>
        <v>0</v>
      </c>
      <c r="M43" s="197"/>
      <c r="N43" s="54"/>
      <c r="O43" s="59"/>
      <c r="P43" s="54"/>
      <c r="Q43" s="54"/>
      <c r="R43" s="54"/>
      <c r="S43" s="54"/>
      <c r="T43" s="99"/>
      <c r="U43" s="58">
        <f t="shared" si="18"/>
        <v>0</v>
      </c>
      <c r="V43" s="59">
        <f t="shared" si="26"/>
        <v>0</v>
      </c>
      <c r="W43" s="59">
        <v>0</v>
      </c>
      <c r="X43" s="60">
        <f t="shared" si="20"/>
        <v>0</v>
      </c>
      <c r="Y43" s="61">
        <f t="shared" si="21"/>
        <v>0</v>
      </c>
      <c r="Z43" s="59"/>
      <c r="AA43" s="59">
        <f t="shared" si="22"/>
        <v>0</v>
      </c>
      <c r="AB43" s="62">
        <f t="shared" si="23"/>
        <v>0</v>
      </c>
      <c r="AC43" s="58">
        <f t="shared" si="24"/>
        <v>0</v>
      </c>
      <c r="AD43" s="59">
        <f t="shared" si="27"/>
        <v>0</v>
      </c>
      <c r="AE43" s="59">
        <v>0</v>
      </c>
      <c r="AF43" s="60">
        <f t="shared" si="25"/>
        <v>0</v>
      </c>
    </row>
    <row r="44" spans="1:32" x14ac:dyDescent="0.3">
      <c r="A44" s="63"/>
      <c r="B44" s="204">
        <f>+'Qtr1'!AC44</f>
        <v>0</v>
      </c>
      <c r="C44" s="59">
        <f>+'Qtr1'!AD44</f>
        <v>0</v>
      </c>
      <c r="D44" s="59">
        <f>+'Qtr1'!AE44</f>
        <v>0</v>
      </c>
      <c r="E44" s="60">
        <f>+'Qtr1'!AF44</f>
        <v>0</v>
      </c>
      <c r="F44" s="197">
        <v>0</v>
      </c>
      <c r="G44" s="54">
        <v>0</v>
      </c>
      <c r="H44" s="62">
        <v>0</v>
      </c>
      <c r="I44" s="58">
        <f t="shared" si="15"/>
        <v>0</v>
      </c>
      <c r="J44" s="59">
        <f t="shared" si="16"/>
        <v>0</v>
      </c>
      <c r="K44" s="59">
        <f t="shared" si="16"/>
        <v>0</v>
      </c>
      <c r="L44" s="60">
        <f t="shared" si="17"/>
        <v>0</v>
      </c>
      <c r="M44" s="197"/>
      <c r="N44" s="54"/>
      <c r="O44" s="59"/>
      <c r="P44" s="54"/>
      <c r="Q44" s="54"/>
      <c r="R44" s="54"/>
      <c r="S44" s="54"/>
      <c r="T44" s="99"/>
      <c r="U44" s="58">
        <f t="shared" si="18"/>
        <v>0</v>
      </c>
      <c r="V44" s="59">
        <f t="shared" si="26"/>
        <v>0</v>
      </c>
      <c r="W44" s="59">
        <v>0</v>
      </c>
      <c r="X44" s="60">
        <f t="shared" si="20"/>
        <v>0</v>
      </c>
      <c r="Y44" s="61">
        <f t="shared" si="21"/>
        <v>0</v>
      </c>
      <c r="Z44" s="59"/>
      <c r="AA44" s="59">
        <f t="shared" si="22"/>
        <v>0</v>
      </c>
      <c r="AB44" s="62">
        <f t="shared" si="23"/>
        <v>0</v>
      </c>
      <c r="AC44" s="58">
        <f t="shared" si="24"/>
        <v>0</v>
      </c>
      <c r="AD44" s="59">
        <f t="shared" si="27"/>
        <v>0</v>
      </c>
      <c r="AE44" s="59">
        <v>0</v>
      </c>
      <c r="AF44" s="60">
        <f t="shared" si="25"/>
        <v>0</v>
      </c>
    </row>
    <row r="45" spans="1:32" x14ac:dyDescent="0.3">
      <c r="A45" s="63"/>
      <c r="B45" s="204">
        <f>+'Qtr1'!AC45</f>
        <v>0</v>
      </c>
      <c r="C45" s="59">
        <f>+'Qtr1'!AD45</f>
        <v>0</v>
      </c>
      <c r="D45" s="59">
        <f>+'Qtr1'!AE45</f>
        <v>0</v>
      </c>
      <c r="E45" s="60">
        <f>+'Qtr1'!AF45</f>
        <v>0</v>
      </c>
      <c r="F45" s="197">
        <v>0</v>
      </c>
      <c r="G45" s="54">
        <v>0</v>
      </c>
      <c r="H45" s="62">
        <v>0</v>
      </c>
      <c r="I45" s="58">
        <f t="shared" si="15"/>
        <v>0</v>
      </c>
      <c r="J45" s="59">
        <f t="shared" si="16"/>
        <v>0</v>
      </c>
      <c r="K45" s="59">
        <f t="shared" si="16"/>
        <v>0</v>
      </c>
      <c r="L45" s="60">
        <f t="shared" si="17"/>
        <v>0</v>
      </c>
      <c r="M45" s="197"/>
      <c r="N45" s="54"/>
      <c r="O45" s="59"/>
      <c r="P45" s="54"/>
      <c r="Q45" s="54"/>
      <c r="R45" s="54"/>
      <c r="S45" s="54"/>
      <c r="T45" s="99"/>
      <c r="U45" s="58">
        <f t="shared" si="18"/>
        <v>0</v>
      </c>
      <c r="V45" s="59">
        <f t="shared" si="26"/>
        <v>0</v>
      </c>
      <c r="W45" s="59">
        <v>0</v>
      </c>
      <c r="X45" s="60">
        <f>+U45+V45+W45</f>
        <v>0</v>
      </c>
      <c r="Y45" s="61">
        <f t="shared" si="21"/>
        <v>0</v>
      </c>
      <c r="Z45" s="59"/>
      <c r="AA45" s="59">
        <f t="shared" si="22"/>
        <v>0</v>
      </c>
      <c r="AB45" s="62">
        <f t="shared" si="23"/>
        <v>0</v>
      </c>
      <c r="AC45" s="58">
        <f t="shared" si="24"/>
        <v>0</v>
      </c>
      <c r="AD45" s="59">
        <f t="shared" si="27"/>
        <v>0</v>
      </c>
      <c r="AE45" s="59">
        <v>0</v>
      </c>
      <c r="AF45" s="60">
        <f t="shared" si="25"/>
        <v>0</v>
      </c>
    </row>
    <row r="46" spans="1:32" ht="15" thickBot="1" x14ac:dyDescent="0.35">
      <c r="A46" s="101"/>
      <c r="B46" s="204">
        <f>+'Qtr1'!AC46</f>
        <v>0</v>
      </c>
      <c r="C46" s="71">
        <f>+'Qtr1'!AD46</f>
        <v>0</v>
      </c>
      <c r="D46" s="71">
        <f>+'Qtr1'!AE46</f>
        <v>0</v>
      </c>
      <c r="E46" s="60">
        <f>+'Qtr1'!AF46</f>
        <v>0</v>
      </c>
      <c r="F46" s="201">
        <v>0</v>
      </c>
      <c r="G46" s="103">
        <v>0</v>
      </c>
      <c r="H46" s="110">
        <v>0</v>
      </c>
      <c r="I46" s="105">
        <f t="shared" si="15"/>
        <v>0</v>
      </c>
      <c r="J46" s="106">
        <f t="shared" ref="J46:K46" si="28">+C46+G46</f>
        <v>0</v>
      </c>
      <c r="K46" s="106">
        <f t="shared" si="28"/>
        <v>0</v>
      </c>
      <c r="L46" s="107">
        <f t="shared" si="17"/>
        <v>0</v>
      </c>
      <c r="M46" s="201"/>
      <c r="N46" s="103"/>
      <c r="O46" s="106"/>
      <c r="P46" s="103"/>
      <c r="Q46" s="103"/>
      <c r="R46" s="103"/>
      <c r="S46" s="103"/>
      <c r="T46" s="108"/>
      <c r="U46" s="105">
        <f t="shared" si="18"/>
        <v>0</v>
      </c>
      <c r="V46" s="106">
        <v>0</v>
      </c>
      <c r="W46" s="106">
        <v>0</v>
      </c>
      <c r="X46" s="107"/>
      <c r="Y46" s="109">
        <f t="shared" si="21"/>
        <v>0</v>
      </c>
      <c r="Z46" s="106"/>
      <c r="AA46" s="106">
        <f t="shared" si="22"/>
        <v>0</v>
      </c>
      <c r="AB46" s="110">
        <f t="shared" si="23"/>
        <v>0</v>
      </c>
      <c r="AC46" s="105">
        <f t="shared" si="24"/>
        <v>0</v>
      </c>
      <c r="AD46" s="106">
        <f t="shared" si="27"/>
        <v>0</v>
      </c>
      <c r="AE46" s="106">
        <v>0</v>
      </c>
      <c r="AF46" s="107">
        <f t="shared" si="25"/>
        <v>0</v>
      </c>
    </row>
    <row r="47" spans="1:32" ht="15" thickBot="1" x14ac:dyDescent="0.35">
      <c r="A47" s="111" t="s">
        <v>13</v>
      </c>
      <c r="B47" s="205">
        <v>0</v>
      </c>
      <c r="C47" s="206">
        <f>SUM(C30:D46)</f>
        <v>404017.90190072695</v>
      </c>
      <c r="D47" s="206">
        <v>0</v>
      </c>
      <c r="E47" s="114">
        <f t="shared" ref="E47:L47" si="29">SUM(E30:F46)</f>
        <v>404017.90190072695</v>
      </c>
      <c r="F47" s="115">
        <f t="shared" si="29"/>
        <v>0</v>
      </c>
      <c r="G47" s="113">
        <f t="shared" si="29"/>
        <v>0</v>
      </c>
      <c r="H47" s="116">
        <f t="shared" si="29"/>
        <v>0</v>
      </c>
      <c r="I47" s="112"/>
      <c r="J47" s="113">
        <f t="shared" si="29"/>
        <v>404017.90190072695</v>
      </c>
      <c r="K47" s="113"/>
      <c r="L47" s="117">
        <f t="shared" si="29"/>
        <v>404017.90190072695</v>
      </c>
      <c r="M47" s="115">
        <f>SUM(M30:M46)</f>
        <v>0</v>
      </c>
      <c r="N47" s="113">
        <f t="shared" ref="N47:T47" si="30">SUM(N30:N46)</f>
        <v>700</v>
      </c>
      <c r="O47" s="113">
        <f t="shared" si="30"/>
        <v>0</v>
      </c>
      <c r="P47" s="113">
        <f t="shared" si="30"/>
        <v>0</v>
      </c>
      <c r="Q47" s="113">
        <f t="shared" si="30"/>
        <v>-3262.3</v>
      </c>
      <c r="R47" s="113">
        <f t="shared" si="30"/>
        <v>0</v>
      </c>
      <c r="S47" s="113">
        <f t="shared" si="30"/>
        <v>0</v>
      </c>
      <c r="T47" s="116">
        <f t="shared" si="30"/>
        <v>0</v>
      </c>
      <c r="U47" s="112"/>
      <c r="V47" s="113">
        <f>SUM(V30:V46)</f>
        <v>401455.60190072691</v>
      </c>
      <c r="W47" s="113">
        <f t="shared" ref="W47:X47" si="31">SUM(W30:W46)</f>
        <v>0</v>
      </c>
      <c r="X47" s="117">
        <f t="shared" si="31"/>
        <v>401455.60190072691</v>
      </c>
      <c r="Y47" s="118">
        <f t="shared" si="21"/>
        <v>8.5235659573370398E-2</v>
      </c>
      <c r="Z47" s="113"/>
      <c r="AA47" s="113">
        <f>SUM(AA30:AA46)</f>
        <v>0</v>
      </c>
      <c r="AB47" s="116">
        <f>SUM(AB30:AB46)</f>
        <v>12934.735510043636</v>
      </c>
      <c r="AC47" s="112">
        <f t="shared" si="24"/>
        <v>0</v>
      </c>
      <c r="AD47" s="113">
        <f>SUM(AD30:AD46)</f>
        <v>414390.33741077053</v>
      </c>
      <c r="AE47" s="113">
        <f t="shared" ref="AE47:AF47" si="32">SUM(AE30:AE46)</f>
        <v>0</v>
      </c>
      <c r="AF47" s="117">
        <f t="shared" si="32"/>
        <v>414390.33741077053</v>
      </c>
    </row>
    <row r="48" spans="1:32" x14ac:dyDescent="0.3">
      <c r="A48" s="119" t="s">
        <v>104</v>
      </c>
      <c r="B48" s="204">
        <f>+'Qtr1'!AC48</f>
        <v>0</v>
      </c>
      <c r="C48" s="180">
        <f>+'Qtr1'!AD48</f>
        <v>39101.851557298265</v>
      </c>
      <c r="D48" s="180">
        <f>+'Qtr1'!AE48</f>
        <v>0</v>
      </c>
      <c r="E48" s="60">
        <f>+'Qtr1'!AF48</f>
        <v>39101.851557298265</v>
      </c>
      <c r="F48" s="90">
        <v>0</v>
      </c>
      <c r="G48" s="122">
        <v>0</v>
      </c>
      <c r="H48" s="91">
        <v>0</v>
      </c>
      <c r="I48" s="87">
        <f t="shared" ref="I48:I56" si="33">B48+F48</f>
        <v>0</v>
      </c>
      <c r="J48" s="88">
        <f t="shared" ref="J48:K56" si="34">+C48+G48</f>
        <v>39101.851557298265</v>
      </c>
      <c r="K48" s="88">
        <f t="shared" si="34"/>
        <v>0</v>
      </c>
      <c r="L48" s="89">
        <f t="shared" ref="L48:L56" si="35">I48+J48+K48</f>
        <v>39101.851557298265</v>
      </c>
      <c r="M48" s="90"/>
      <c r="N48" s="122">
        <v>50</v>
      </c>
      <c r="O48" s="88"/>
      <c r="P48" s="122"/>
      <c r="Q48" s="122">
        <v>-217.88</v>
      </c>
      <c r="R48" s="122"/>
      <c r="S48" s="122"/>
      <c r="T48" s="124"/>
      <c r="U48" s="87">
        <f t="shared" si="18"/>
        <v>0</v>
      </c>
      <c r="V48" s="88">
        <f t="shared" si="26"/>
        <v>38933.971557298268</v>
      </c>
      <c r="W48" s="88">
        <v>0</v>
      </c>
      <c r="X48" s="89">
        <f t="shared" si="20"/>
        <v>38933.971557298268</v>
      </c>
      <c r="Y48" s="97">
        <f t="shared" si="21"/>
        <v>8.2663256653665636E-3</v>
      </c>
      <c r="Z48" s="88"/>
      <c r="AA48" s="88">
        <f t="shared" si="22"/>
        <v>0</v>
      </c>
      <c r="AB48" s="91">
        <f t="shared" si="23"/>
        <v>1254.4366601558761</v>
      </c>
      <c r="AC48" s="87">
        <f t="shared" si="24"/>
        <v>0</v>
      </c>
      <c r="AD48" s="88">
        <f t="shared" si="27"/>
        <v>40188.408217454147</v>
      </c>
      <c r="AE48" s="88">
        <v>0</v>
      </c>
      <c r="AF48" s="89">
        <f t="shared" si="25"/>
        <v>40188.408217454147</v>
      </c>
    </row>
    <row r="49" spans="1:32" x14ac:dyDescent="0.3">
      <c r="A49" s="63" t="s">
        <v>33</v>
      </c>
      <c r="B49" s="204">
        <f>+'Qtr1'!AC49</f>
        <v>0</v>
      </c>
      <c r="C49" s="59">
        <f>+'Qtr1'!AD49</f>
        <v>118818.18152748901</v>
      </c>
      <c r="D49" s="59">
        <f>+'Qtr1'!AE49</f>
        <v>0</v>
      </c>
      <c r="E49" s="60">
        <f>+'Qtr1'!AF49</f>
        <v>118818.18152748901</v>
      </c>
      <c r="F49" s="197">
        <v>0</v>
      </c>
      <c r="G49" s="54">
        <v>0</v>
      </c>
      <c r="H49" s="62">
        <v>0</v>
      </c>
      <c r="I49" s="58">
        <f t="shared" si="33"/>
        <v>0</v>
      </c>
      <c r="J49" s="59">
        <f t="shared" si="34"/>
        <v>118818.18152748901</v>
      </c>
      <c r="K49" s="59">
        <f t="shared" si="34"/>
        <v>0</v>
      </c>
      <c r="L49" s="60">
        <f t="shared" si="35"/>
        <v>118818.18152748901</v>
      </c>
      <c r="M49" s="197"/>
      <c r="N49" s="54"/>
      <c r="O49" s="59"/>
      <c r="P49" s="54"/>
      <c r="Q49" s="54">
        <v>-1036.29</v>
      </c>
      <c r="R49" s="54"/>
      <c r="S49" s="54"/>
      <c r="T49" s="99"/>
      <c r="U49" s="58">
        <f t="shared" si="18"/>
        <v>0</v>
      </c>
      <c r="V49" s="59">
        <f t="shared" si="26"/>
        <v>117781.89152748902</v>
      </c>
      <c r="W49" s="59">
        <v>0</v>
      </c>
      <c r="X49" s="60">
        <f t="shared" si="20"/>
        <v>117781.89152748902</v>
      </c>
      <c r="Y49" s="61">
        <f>X49/$X$81</f>
        <v>2.5007042279677091E-2</v>
      </c>
      <c r="Z49" s="59"/>
      <c r="AA49" s="59">
        <f t="shared" si="22"/>
        <v>0</v>
      </c>
      <c r="AB49" s="62">
        <f t="shared" si="23"/>
        <v>3794.8844344621943</v>
      </c>
      <c r="AC49" s="58">
        <f t="shared" si="24"/>
        <v>0</v>
      </c>
      <c r="AD49" s="59">
        <f t="shared" si="27"/>
        <v>121576.77596195121</v>
      </c>
      <c r="AE49" s="59">
        <v>0</v>
      </c>
      <c r="AF49" s="60">
        <f t="shared" si="25"/>
        <v>121576.77596195121</v>
      </c>
    </row>
    <row r="50" spans="1:32" x14ac:dyDescent="0.3">
      <c r="A50" s="63" t="s">
        <v>14</v>
      </c>
      <c r="B50" s="204">
        <f>+'Qtr1'!AC50</f>
        <v>0</v>
      </c>
      <c r="C50" s="59">
        <f>+'Qtr1'!AD50</f>
        <v>842685.99245131097</v>
      </c>
      <c r="D50" s="59">
        <f>+'Qtr1'!AE50</f>
        <v>0</v>
      </c>
      <c r="E50" s="60">
        <f>+'Qtr1'!AF50</f>
        <v>842685.99245131097</v>
      </c>
      <c r="F50" s="197">
        <v>0</v>
      </c>
      <c r="G50" s="54">
        <v>0</v>
      </c>
      <c r="H50" s="62">
        <v>0</v>
      </c>
      <c r="I50" s="58">
        <f t="shared" si="33"/>
        <v>0</v>
      </c>
      <c r="J50" s="59">
        <f t="shared" si="34"/>
        <v>842685.99245131097</v>
      </c>
      <c r="K50" s="59">
        <f t="shared" si="34"/>
        <v>0</v>
      </c>
      <c r="L50" s="60">
        <f t="shared" si="35"/>
        <v>842685.99245131097</v>
      </c>
      <c r="M50" s="197"/>
      <c r="N50" s="54"/>
      <c r="O50" s="59"/>
      <c r="P50" s="54"/>
      <c r="Q50" s="54">
        <v>-7349.48</v>
      </c>
      <c r="R50" s="54"/>
      <c r="S50" s="54"/>
      <c r="T50" s="99"/>
      <c r="U50" s="58">
        <f t="shared" si="18"/>
        <v>0</v>
      </c>
      <c r="V50" s="59">
        <f t="shared" si="26"/>
        <v>835336.51245131099</v>
      </c>
      <c r="W50" s="59">
        <v>0</v>
      </c>
      <c r="X50" s="60">
        <f t="shared" si="20"/>
        <v>835336.51245131099</v>
      </c>
      <c r="Y50" s="61">
        <f t="shared" si="21"/>
        <v>0.17735574810116383</v>
      </c>
      <c r="Z50" s="59"/>
      <c r="AA50" s="59">
        <f t="shared" si="22"/>
        <v>0</v>
      </c>
      <c r="AB50" s="62">
        <f t="shared" si="23"/>
        <v>26914.20121996912</v>
      </c>
      <c r="AC50" s="58">
        <f t="shared" si="24"/>
        <v>0</v>
      </c>
      <c r="AD50" s="59">
        <f t="shared" si="27"/>
        <v>862250.71367128007</v>
      </c>
      <c r="AE50" s="59">
        <v>0</v>
      </c>
      <c r="AF50" s="60">
        <f t="shared" si="25"/>
        <v>862250.71367128007</v>
      </c>
    </row>
    <row r="51" spans="1:32" x14ac:dyDescent="0.3">
      <c r="A51" s="63" t="s">
        <v>65</v>
      </c>
      <c r="B51" s="204">
        <f>+'Qtr1'!AC51</f>
        <v>0</v>
      </c>
      <c r="C51" s="59">
        <f>+'Qtr1'!AD51</f>
        <v>18178.836462339204</v>
      </c>
      <c r="D51" s="59">
        <f>+'Qtr1'!AE51</f>
        <v>0</v>
      </c>
      <c r="E51" s="60">
        <f>+'Qtr1'!AF51</f>
        <v>18178.836462339204</v>
      </c>
      <c r="F51" s="197">
        <v>0</v>
      </c>
      <c r="G51" s="54">
        <v>0</v>
      </c>
      <c r="H51" s="62">
        <v>0</v>
      </c>
      <c r="I51" s="58">
        <f t="shared" si="33"/>
        <v>0</v>
      </c>
      <c r="J51" s="59">
        <f t="shared" si="34"/>
        <v>18178.836462339204</v>
      </c>
      <c r="K51" s="59">
        <f t="shared" si="34"/>
        <v>0</v>
      </c>
      <c r="L51" s="60">
        <f t="shared" si="35"/>
        <v>18178.836462339204</v>
      </c>
      <c r="M51" s="197"/>
      <c r="N51" s="54"/>
      <c r="O51" s="59"/>
      <c r="P51" s="54"/>
      <c r="Q51" s="54">
        <v>-157.76</v>
      </c>
      <c r="R51" s="54"/>
      <c r="S51" s="54"/>
      <c r="T51" s="99"/>
      <c r="U51" s="58">
        <f t="shared" si="18"/>
        <v>0</v>
      </c>
      <c r="V51" s="59">
        <f t="shared" si="26"/>
        <v>18021.076462339206</v>
      </c>
      <c r="W51" s="59">
        <v>0</v>
      </c>
      <c r="X51" s="60">
        <f t="shared" si="20"/>
        <v>18021.076462339206</v>
      </c>
      <c r="Y51" s="61">
        <f t="shared" si="21"/>
        <v>3.8261723867274835E-3</v>
      </c>
      <c r="Z51" s="59"/>
      <c r="AA51" s="59">
        <f t="shared" si="22"/>
        <v>0</v>
      </c>
      <c r="AB51" s="62">
        <f t="shared" si="23"/>
        <v>580.63172251927267</v>
      </c>
      <c r="AC51" s="58">
        <f t="shared" si="24"/>
        <v>0</v>
      </c>
      <c r="AD51" s="59">
        <f t="shared" si="27"/>
        <v>18601.708184858478</v>
      </c>
      <c r="AE51" s="59">
        <v>0</v>
      </c>
      <c r="AF51" s="60">
        <f t="shared" si="25"/>
        <v>18601.708184858478</v>
      </c>
    </row>
    <row r="52" spans="1:32" x14ac:dyDescent="0.3">
      <c r="A52" s="63" t="s">
        <v>105</v>
      </c>
      <c r="B52" s="204">
        <f>+'Qtr1'!AC52</f>
        <v>0</v>
      </c>
      <c r="C52" s="59">
        <f>+'Qtr1'!AD52</f>
        <v>3745.6036322647328</v>
      </c>
      <c r="D52" s="59">
        <f>+'Qtr1'!AE52</f>
        <v>0</v>
      </c>
      <c r="E52" s="60">
        <f>+'Qtr1'!AF52</f>
        <v>3745.6036322647328</v>
      </c>
      <c r="F52" s="197">
        <v>0</v>
      </c>
      <c r="G52" s="54">
        <v>0</v>
      </c>
      <c r="H52" s="62">
        <v>0</v>
      </c>
      <c r="I52" s="58">
        <f t="shared" si="33"/>
        <v>0</v>
      </c>
      <c r="J52" s="59">
        <f t="shared" si="34"/>
        <v>3745.6036322647328</v>
      </c>
      <c r="K52" s="59">
        <f t="shared" si="34"/>
        <v>0</v>
      </c>
      <c r="L52" s="60">
        <f t="shared" si="35"/>
        <v>3745.6036322647328</v>
      </c>
      <c r="M52" s="197"/>
      <c r="N52" s="54"/>
      <c r="O52" s="59"/>
      <c r="P52" s="54"/>
      <c r="Q52" s="54"/>
      <c r="R52" s="54"/>
      <c r="S52" s="54"/>
      <c r="T52" s="99"/>
      <c r="U52" s="58">
        <f t="shared" si="18"/>
        <v>0</v>
      </c>
      <c r="V52" s="59">
        <f t="shared" si="26"/>
        <v>3745.6036322647328</v>
      </c>
      <c r="W52" s="59">
        <v>0</v>
      </c>
      <c r="X52" s="60">
        <f t="shared" si="20"/>
        <v>3745.6036322647328</v>
      </c>
      <c r="Y52" s="61">
        <f t="shared" si="21"/>
        <v>7.952535587620065E-4</v>
      </c>
      <c r="Z52" s="59"/>
      <c r="AA52" s="59">
        <f t="shared" si="22"/>
        <v>0</v>
      </c>
      <c r="AB52" s="62">
        <f t="shared" si="23"/>
        <v>120.68181905899404</v>
      </c>
      <c r="AC52" s="58">
        <f t="shared" si="24"/>
        <v>0</v>
      </c>
      <c r="AD52" s="59">
        <f t="shared" si="27"/>
        <v>3866.2854513237266</v>
      </c>
      <c r="AE52" s="59">
        <v>0</v>
      </c>
      <c r="AF52" s="60">
        <f t="shared" si="25"/>
        <v>3866.2854513237266</v>
      </c>
    </row>
    <row r="53" spans="1:32" x14ac:dyDescent="0.3">
      <c r="A53" s="63"/>
      <c r="B53" s="204">
        <f>+'Qtr1'!AC53</f>
        <v>0</v>
      </c>
      <c r="C53" s="59">
        <f>+'Qtr1'!AD53</f>
        <v>0</v>
      </c>
      <c r="D53" s="59">
        <f>+'Qtr1'!AE53</f>
        <v>0</v>
      </c>
      <c r="E53" s="60">
        <f>+'Qtr1'!AF53</f>
        <v>0</v>
      </c>
      <c r="F53" s="197">
        <v>0</v>
      </c>
      <c r="G53" s="54">
        <v>0</v>
      </c>
      <c r="H53" s="62">
        <v>0</v>
      </c>
      <c r="I53" s="58">
        <f t="shared" si="33"/>
        <v>0</v>
      </c>
      <c r="J53" s="59">
        <f t="shared" si="34"/>
        <v>0</v>
      </c>
      <c r="K53" s="59">
        <f t="shared" si="34"/>
        <v>0</v>
      </c>
      <c r="L53" s="60">
        <f t="shared" si="35"/>
        <v>0</v>
      </c>
      <c r="M53" s="197"/>
      <c r="N53" s="54"/>
      <c r="O53" s="59"/>
      <c r="P53" s="54"/>
      <c r="Q53" s="54"/>
      <c r="R53" s="54"/>
      <c r="S53" s="54"/>
      <c r="T53" s="99"/>
      <c r="U53" s="58">
        <f t="shared" si="18"/>
        <v>0</v>
      </c>
      <c r="V53" s="59">
        <f t="shared" si="26"/>
        <v>0</v>
      </c>
      <c r="W53" s="59">
        <v>0</v>
      </c>
      <c r="X53" s="60">
        <f t="shared" si="20"/>
        <v>0</v>
      </c>
      <c r="Y53" s="61">
        <f>X53/$X$81</f>
        <v>0</v>
      </c>
      <c r="Z53" s="59"/>
      <c r="AA53" s="59">
        <f t="shared" si="22"/>
        <v>0</v>
      </c>
      <c r="AB53" s="62">
        <f t="shared" si="23"/>
        <v>0</v>
      </c>
      <c r="AC53" s="58">
        <f t="shared" si="24"/>
        <v>0</v>
      </c>
      <c r="AD53" s="59">
        <f t="shared" si="27"/>
        <v>0</v>
      </c>
      <c r="AE53" s="59">
        <v>0</v>
      </c>
      <c r="AF53" s="60">
        <f t="shared" si="25"/>
        <v>0</v>
      </c>
    </row>
    <row r="54" spans="1:32" x14ac:dyDescent="0.3">
      <c r="A54" s="63"/>
      <c r="B54" s="204">
        <f>+'Qtr1'!AC54</f>
        <v>0</v>
      </c>
      <c r="C54" s="59">
        <f>+'Qtr1'!AD54</f>
        <v>0</v>
      </c>
      <c r="D54" s="59">
        <f>+'Qtr1'!AE54</f>
        <v>0</v>
      </c>
      <c r="E54" s="60">
        <f>+'Qtr1'!AF54</f>
        <v>0</v>
      </c>
      <c r="F54" s="197">
        <v>0</v>
      </c>
      <c r="G54" s="54">
        <v>0</v>
      </c>
      <c r="H54" s="62">
        <v>0</v>
      </c>
      <c r="I54" s="58">
        <f t="shared" si="33"/>
        <v>0</v>
      </c>
      <c r="J54" s="59">
        <f t="shared" si="34"/>
        <v>0</v>
      </c>
      <c r="K54" s="59">
        <f t="shared" si="34"/>
        <v>0</v>
      </c>
      <c r="L54" s="60">
        <f t="shared" si="35"/>
        <v>0</v>
      </c>
      <c r="M54" s="197"/>
      <c r="N54" s="54"/>
      <c r="O54" s="59"/>
      <c r="P54" s="54"/>
      <c r="Q54" s="54"/>
      <c r="R54" s="54"/>
      <c r="S54" s="54"/>
      <c r="T54" s="99"/>
      <c r="U54" s="58">
        <f t="shared" si="18"/>
        <v>0</v>
      </c>
      <c r="V54" s="59">
        <f t="shared" si="26"/>
        <v>0</v>
      </c>
      <c r="W54" s="59">
        <v>0</v>
      </c>
      <c r="X54" s="60">
        <f t="shared" si="20"/>
        <v>0</v>
      </c>
      <c r="Y54" s="61">
        <f>X54/$X$81</f>
        <v>0</v>
      </c>
      <c r="Z54" s="59"/>
      <c r="AA54" s="59">
        <f t="shared" si="22"/>
        <v>0</v>
      </c>
      <c r="AB54" s="62">
        <f t="shared" si="23"/>
        <v>0</v>
      </c>
      <c r="AC54" s="58">
        <f t="shared" si="24"/>
        <v>0</v>
      </c>
      <c r="AD54" s="59">
        <f t="shared" si="27"/>
        <v>0</v>
      </c>
      <c r="AE54" s="59">
        <v>0</v>
      </c>
      <c r="AF54" s="60">
        <f t="shared" si="25"/>
        <v>0</v>
      </c>
    </row>
    <row r="55" spans="1:32" x14ac:dyDescent="0.3">
      <c r="A55" s="63"/>
      <c r="B55" s="204">
        <f>+'Qtr1'!AC55</f>
        <v>0</v>
      </c>
      <c r="C55" s="59">
        <f>+'Qtr1'!AD55</f>
        <v>0</v>
      </c>
      <c r="D55" s="59">
        <f>+'Qtr1'!AE55</f>
        <v>0</v>
      </c>
      <c r="E55" s="60">
        <f>+'Qtr1'!AF55</f>
        <v>0</v>
      </c>
      <c r="F55" s="197">
        <v>0</v>
      </c>
      <c r="G55" s="54">
        <v>0</v>
      </c>
      <c r="H55" s="62">
        <v>0</v>
      </c>
      <c r="I55" s="58">
        <f t="shared" si="33"/>
        <v>0</v>
      </c>
      <c r="J55" s="59">
        <f t="shared" si="34"/>
        <v>0</v>
      </c>
      <c r="K55" s="59">
        <f t="shared" si="34"/>
        <v>0</v>
      </c>
      <c r="L55" s="60">
        <f t="shared" si="35"/>
        <v>0</v>
      </c>
      <c r="M55" s="197"/>
      <c r="N55" s="54"/>
      <c r="O55" s="59"/>
      <c r="P55" s="54"/>
      <c r="Q55" s="54"/>
      <c r="R55" s="54"/>
      <c r="S55" s="54"/>
      <c r="T55" s="99"/>
      <c r="U55" s="58">
        <f t="shared" si="18"/>
        <v>0</v>
      </c>
      <c r="V55" s="59">
        <f t="shared" si="26"/>
        <v>0</v>
      </c>
      <c r="W55" s="59">
        <v>0</v>
      </c>
      <c r="X55" s="60">
        <f t="shared" si="20"/>
        <v>0</v>
      </c>
      <c r="Y55" s="61">
        <f>X55/$X$81</f>
        <v>0</v>
      </c>
      <c r="Z55" s="59"/>
      <c r="AA55" s="59">
        <f t="shared" si="22"/>
        <v>0</v>
      </c>
      <c r="AB55" s="62">
        <f t="shared" si="23"/>
        <v>0</v>
      </c>
      <c r="AC55" s="58">
        <f t="shared" si="24"/>
        <v>0</v>
      </c>
      <c r="AD55" s="59">
        <f t="shared" si="27"/>
        <v>0</v>
      </c>
      <c r="AE55" s="59">
        <v>0</v>
      </c>
      <c r="AF55" s="60">
        <f t="shared" si="25"/>
        <v>0</v>
      </c>
    </row>
    <row r="56" spans="1:32" ht="15" thickBot="1" x14ac:dyDescent="0.35">
      <c r="A56" s="101"/>
      <c r="B56" s="204">
        <f>+'Qtr1'!AC56</f>
        <v>0</v>
      </c>
      <c r="C56" s="71">
        <f>+'Qtr1'!AD56</f>
        <v>0</v>
      </c>
      <c r="D56" s="71">
        <f>+'Qtr1'!AE56</f>
        <v>0</v>
      </c>
      <c r="E56" s="60">
        <f>+'Qtr1'!AF56</f>
        <v>0</v>
      </c>
      <c r="F56" s="201">
        <v>0</v>
      </c>
      <c r="G56" s="103">
        <v>0</v>
      </c>
      <c r="H56" s="110">
        <v>0</v>
      </c>
      <c r="I56" s="105">
        <f t="shared" si="33"/>
        <v>0</v>
      </c>
      <c r="J56" s="106">
        <f t="shared" si="34"/>
        <v>0</v>
      </c>
      <c r="K56" s="106">
        <f t="shared" si="34"/>
        <v>0</v>
      </c>
      <c r="L56" s="107">
        <f t="shared" si="35"/>
        <v>0</v>
      </c>
      <c r="M56" s="201"/>
      <c r="N56" s="103"/>
      <c r="O56" s="106"/>
      <c r="P56" s="103"/>
      <c r="Q56" s="103"/>
      <c r="R56" s="103"/>
      <c r="S56" s="103"/>
      <c r="T56" s="108"/>
      <c r="U56" s="105">
        <f t="shared" si="18"/>
        <v>0</v>
      </c>
      <c r="V56" s="106">
        <f t="shared" si="26"/>
        <v>0</v>
      </c>
      <c r="W56" s="106">
        <v>0</v>
      </c>
      <c r="X56" s="107">
        <f t="shared" si="20"/>
        <v>0</v>
      </c>
      <c r="Y56" s="109">
        <f>X56/$X$81</f>
        <v>0</v>
      </c>
      <c r="Z56" s="106"/>
      <c r="AA56" s="106">
        <f t="shared" si="22"/>
        <v>0</v>
      </c>
      <c r="AB56" s="110">
        <f t="shared" si="23"/>
        <v>0</v>
      </c>
      <c r="AC56" s="105">
        <f t="shared" si="24"/>
        <v>0</v>
      </c>
      <c r="AD56" s="106">
        <f t="shared" si="27"/>
        <v>0</v>
      </c>
      <c r="AE56" s="106">
        <v>0</v>
      </c>
      <c r="AF56" s="107">
        <f t="shared" si="25"/>
        <v>0</v>
      </c>
    </row>
    <row r="57" spans="1:32" ht="15" thickBot="1" x14ac:dyDescent="0.35">
      <c r="A57" s="111" t="s">
        <v>15</v>
      </c>
      <c r="B57" s="205">
        <v>0</v>
      </c>
      <c r="C57" s="206">
        <f>SUM(C48:C56)</f>
        <v>1022530.4656307022</v>
      </c>
      <c r="D57" s="206">
        <v>0</v>
      </c>
      <c r="E57" s="114">
        <f t="shared" ref="E57" si="36">+B57+C57+D57</f>
        <v>1022530.4656307022</v>
      </c>
      <c r="F57" s="115">
        <f t="shared" ref="F57:X57" si="37">SUM(F48:F56)</f>
        <v>0</v>
      </c>
      <c r="G57" s="113">
        <f t="shared" si="37"/>
        <v>0</v>
      </c>
      <c r="H57" s="116">
        <f t="shared" si="37"/>
        <v>0</v>
      </c>
      <c r="I57" s="112">
        <f t="shared" si="37"/>
        <v>0</v>
      </c>
      <c r="J57" s="113">
        <f t="shared" si="37"/>
        <v>1022530.4656307022</v>
      </c>
      <c r="K57" s="113">
        <f t="shared" si="37"/>
        <v>0</v>
      </c>
      <c r="L57" s="117">
        <f t="shared" si="37"/>
        <v>1022530.4656307022</v>
      </c>
      <c r="M57" s="115">
        <f t="shared" si="37"/>
        <v>0</v>
      </c>
      <c r="N57" s="113">
        <f t="shared" si="37"/>
        <v>50</v>
      </c>
      <c r="O57" s="113">
        <f t="shared" si="37"/>
        <v>0</v>
      </c>
      <c r="P57" s="113">
        <f t="shared" si="37"/>
        <v>0</v>
      </c>
      <c r="Q57" s="113">
        <f t="shared" si="37"/>
        <v>-8761.41</v>
      </c>
      <c r="R57" s="113">
        <f t="shared" si="37"/>
        <v>0</v>
      </c>
      <c r="S57" s="113">
        <f t="shared" si="37"/>
        <v>0</v>
      </c>
      <c r="T57" s="116">
        <f t="shared" si="37"/>
        <v>0</v>
      </c>
      <c r="U57" s="112">
        <f t="shared" si="37"/>
        <v>0</v>
      </c>
      <c r="V57" s="113">
        <f t="shared" si="37"/>
        <v>1013819.0556307023</v>
      </c>
      <c r="W57" s="113">
        <f t="shared" si="37"/>
        <v>0</v>
      </c>
      <c r="X57" s="117">
        <f t="shared" si="37"/>
        <v>1013819.0556307023</v>
      </c>
      <c r="Y57" s="118">
        <f>SUM(Y48:Y56)</f>
        <v>0.21525054199169696</v>
      </c>
      <c r="Z57" s="113"/>
      <c r="AA57" s="113">
        <f>SUM(AA48:AA56)</f>
        <v>0</v>
      </c>
      <c r="AB57" s="116">
        <f>SUM(AB48:AB56)</f>
        <v>32664.835856165457</v>
      </c>
      <c r="AC57" s="112">
        <f t="shared" si="24"/>
        <v>0</v>
      </c>
      <c r="AD57" s="113">
        <f>SUM(AD48:AD56)</f>
        <v>1046483.8914868676</v>
      </c>
      <c r="AE57" s="113">
        <f t="shared" ref="AE57:AF57" si="38">SUM(AE48:AE56)</f>
        <v>0</v>
      </c>
      <c r="AF57" s="117">
        <f t="shared" si="38"/>
        <v>1046483.8914868676</v>
      </c>
    </row>
    <row r="58" spans="1:32" ht="15" thickBot="1" x14ac:dyDescent="0.35">
      <c r="A58" s="125" t="s">
        <v>16</v>
      </c>
      <c r="B58" s="77">
        <f t="shared" ref="B58" si="39">SUM(B30:B57)</f>
        <v>0</v>
      </c>
      <c r="C58" s="81">
        <f>+C47+C57</f>
        <v>1426548.367531429</v>
      </c>
      <c r="D58" s="81">
        <f t="shared" ref="D58:X58" si="40">+D47+D57</f>
        <v>0</v>
      </c>
      <c r="E58" s="79">
        <f t="shared" si="40"/>
        <v>1426548.367531429</v>
      </c>
      <c r="F58" s="80">
        <f t="shared" si="40"/>
        <v>0</v>
      </c>
      <c r="G58" s="81">
        <f t="shared" si="40"/>
        <v>0</v>
      </c>
      <c r="H58" s="82">
        <f t="shared" si="40"/>
        <v>0</v>
      </c>
      <c r="I58" s="77">
        <f t="shared" si="40"/>
        <v>0</v>
      </c>
      <c r="J58" s="81">
        <f t="shared" si="40"/>
        <v>1426548.367531429</v>
      </c>
      <c r="K58" s="81">
        <f t="shared" si="40"/>
        <v>0</v>
      </c>
      <c r="L58" s="79">
        <f t="shared" si="40"/>
        <v>1426548.367531429</v>
      </c>
      <c r="M58" s="80">
        <f t="shared" si="40"/>
        <v>0</v>
      </c>
      <c r="N58" s="81">
        <f t="shared" si="40"/>
        <v>750</v>
      </c>
      <c r="O58" s="81">
        <f t="shared" si="40"/>
        <v>0</v>
      </c>
      <c r="P58" s="81">
        <f t="shared" si="40"/>
        <v>0</v>
      </c>
      <c r="Q58" s="81">
        <f t="shared" si="40"/>
        <v>-12023.71</v>
      </c>
      <c r="R58" s="81">
        <f t="shared" si="40"/>
        <v>0</v>
      </c>
      <c r="S58" s="81">
        <f t="shared" si="40"/>
        <v>0</v>
      </c>
      <c r="T58" s="82">
        <f t="shared" si="40"/>
        <v>0</v>
      </c>
      <c r="U58" s="77">
        <f t="shared" si="40"/>
        <v>0</v>
      </c>
      <c r="V58" s="81">
        <f t="shared" si="40"/>
        <v>1415274.6575314291</v>
      </c>
      <c r="W58" s="81">
        <f t="shared" si="40"/>
        <v>0</v>
      </c>
      <c r="X58" s="79">
        <f t="shared" si="40"/>
        <v>1415274.6575314291</v>
      </c>
      <c r="Y58" s="84">
        <f>+Y47+Y57</f>
        <v>0.30048620156506733</v>
      </c>
      <c r="Z58" s="81">
        <f>SUM(Z30:Z57)</f>
        <v>0</v>
      </c>
      <c r="AA58" s="81">
        <f>+AA47+AA57</f>
        <v>0</v>
      </c>
      <c r="AB58" s="82">
        <f>+AB47+AB57</f>
        <v>45599.571366209093</v>
      </c>
      <c r="AC58" s="77">
        <f t="shared" ref="AC58" si="41">SUM(AC30:AC57)</f>
        <v>0</v>
      </c>
      <c r="AD58" s="81">
        <f>+AD47+AD57</f>
        <v>1460874.2288976382</v>
      </c>
      <c r="AE58" s="81">
        <f t="shared" ref="AE58:AF58" si="42">+AE47+AE57</f>
        <v>0</v>
      </c>
      <c r="AF58" s="79">
        <f t="shared" si="42"/>
        <v>1460874.2288976382</v>
      </c>
    </row>
    <row r="59" spans="1:32" ht="3.75" customHeight="1" thickTop="1" x14ac:dyDescent="0.4">
      <c r="A59" s="86"/>
      <c r="B59" s="87"/>
      <c r="C59" s="88"/>
      <c r="D59" s="88"/>
      <c r="E59" s="89"/>
      <c r="F59" s="95"/>
      <c r="G59" s="93"/>
      <c r="H59" s="96"/>
      <c r="I59" s="92"/>
      <c r="J59" s="93"/>
      <c r="K59" s="93"/>
      <c r="L59" s="94"/>
      <c r="M59" s="95"/>
      <c r="N59" s="126"/>
      <c r="O59" s="126"/>
      <c r="P59" s="126"/>
      <c r="Q59" s="126"/>
      <c r="R59" s="126"/>
      <c r="S59" s="126"/>
      <c r="T59" s="127"/>
      <c r="U59" s="87"/>
      <c r="V59" s="88"/>
      <c r="W59" s="88"/>
      <c r="X59" s="89"/>
      <c r="Y59" s="97"/>
      <c r="Z59" s="88"/>
      <c r="AA59" s="88"/>
      <c r="AB59" s="91"/>
      <c r="AC59" s="87"/>
      <c r="AD59" s="88"/>
      <c r="AE59" s="88"/>
      <c r="AF59" s="89"/>
    </row>
    <row r="60" spans="1:32" x14ac:dyDescent="0.3">
      <c r="A60" s="63" t="s">
        <v>106</v>
      </c>
      <c r="B60" s="204">
        <f>+'Qtr1'!AC60</f>
        <v>15037</v>
      </c>
      <c r="C60" s="59">
        <f>+'Qtr1'!AD60</f>
        <v>0</v>
      </c>
      <c r="D60" s="59">
        <f>+'Qtr1'!AE60</f>
        <v>3881.7217073787365</v>
      </c>
      <c r="E60" s="60">
        <f>+'Qtr1'!AF60</f>
        <v>18918.721707378736</v>
      </c>
      <c r="F60" s="56">
        <v>0</v>
      </c>
      <c r="G60" s="59">
        <v>0</v>
      </c>
      <c r="H60" s="57">
        <v>0</v>
      </c>
      <c r="I60" s="58">
        <f t="shared" ref="I60:I69" si="43">B60+F60</f>
        <v>15037</v>
      </c>
      <c r="J60" s="59">
        <f t="shared" ref="J60:K68" si="44">+C60+G60</f>
        <v>0</v>
      </c>
      <c r="K60" s="59">
        <f t="shared" si="44"/>
        <v>3881.7217073787365</v>
      </c>
      <c r="L60" s="60">
        <f t="shared" ref="L60:L69" si="45">+I60+J60+K60</f>
        <v>18918.721707378736</v>
      </c>
      <c r="M60" s="56"/>
      <c r="N60" s="27"/>
      <c r="O60" s="98"/>
      <c r="P60" s="98"/>
      <c r="Q60" s="98">
        <v>-165.04</v>
      </c>
      <c r="R60" s="98"/>
      <c r="S60" s="98"/>
      <c r="T60" s="99"/>
      <c r="U60" s="58">
        <f t="shared" ref="U60:U69" si="46">+M60+I60</f>
        <v>15037</v>
      </c>
      <c r="V60" s="59">
        <v>0</v>
      </c>
      <c r="W60" s="187">
        <f>+K60+SUM(O60:T60)</f>
        <v>3716.6817073787365</v>
      </c>
      <c r="X60" s="60">
        <f t="shared" ref="X60:X69" si="47">+U60+V60+W60</f>
        <v>18753.681707378735</v>
      </c>
      <c r="Y60" s="61">
        <f t="shared" ref="Y60:Y69" si="48">X60/$X$81</f>
        <v>3.9817165888066369E-3</v>
      </c>
      <c r="Z60" s="59"/>
      <c r="AA60" s="59">
        <f t="shared" ref="AA60:AA69" si="49">Y60*$AA$92</f>
        <v>0</v>
      </c>
      <c r="AB60" s="62">
        <f t="shared" ref="AB60:AB69" si="50">Y60*$AB$93</f>
        <v>604.23596426603569</v>
      </c>
      <c r="AC60" s="58">
        <f t="shared" ref="AC60:AC69" si="51">U60</f>
        <v>15037</v>
      </c>
      <c r="AD60" s="59">
        <v>0</v>
      </c>
      <c r="AE60" s="59">
        <f t="shared" ref="AE60:AE69" si="52">W60+AA60+AB60+ZC60</f>
        <v>4320.9176716447719</v>
      </c>
      <c r="AF60" s="60">
        <f t="shared" ref="AF60:AF69" si="53">+AC60+AD60+AE60</f>
        <v>19357.917671644773</v>
      </c>
    </row>
    <row r="61" spans="1:32" x14ac:dyDescent="0.3">
      <c r="A61" s="63" t="s">
        <v>17</v>
      </c>
      <c r="B61" s="204">
        <f>+'Qtr1'!AC61</f>
        <v>5020</v>
      </c>
      <c r="C61" s="59">
        <f>+'Qtr1'!AD61</f>
        <v>0</v>
      </c>
      <c r="D61" s="59">
        <f>+'Qtr1'!AE61</f>
        <v>3597.0501311753742</v>
      </c>
      <c r="E61" s="60">
        <f>+'Qtr1'!AF61</f>
        <v>8617.0501311753742</v>
      </c>
      <c r="F61" s="56">
        <v>0</v>
      </c>
      <c r="G61" s="59">
        <v>0</v>
      </c>
      <c r="H61" s="57">
        <v>0</v>
      </c>
      <c r="I61" s="58">
        <f t="shared" si="43"/>
        <v>5020</v>
      </c>
      <c r="J61" s="59">
        <f t="shared" si="44"/>
        <v>0</v>
      </c>
      <c r="K61" s="59">
        <f t="shared" si="44"/>
        <v>3597.0501311753742</v>
      </c>
      <c r="L61" s="60">
        <f t="shared" si="45"/>
        <v>8617.0501311753742</v>
      </c>
      <c r="M61" s="56"/>
      <c r="N61" s="27"/>
      <c r="O61" s="98"/>
      <c r="P61" s="98"/>
      <c r="Q61" s="98">
        <v>-75.150000000000006</v>
      </c>
      <c r="R61" s="98"/>
      <c r="S61" s="98"/>
      <c r="T61" s="99"/>
      <c r="U61" s="58">
        <f t="shared" si="46"/>
        <v>5020</v>
      </c>
      <c r="V61" s="59">
        <v>0</v>
      </c>
      <c r="W61" s="187">
        <f t="shared" ref="W61:W69" si="54">+K61+SUM(O61:T61)</f>
        <v>3521.9001311753741</v>
      </c>
      <c r="X61" s="60">
        <f t="shared" si="47"/>
        <v>8541.9001311753746</v>
      </c>
      <c r="Y61" s="61">
        <f t="shared" si="48"/>
        <v>1.8135865790474947E-3</v>
      </c>
      <c r="Z61" s="59"/>
      <c r="AA61" s="59">
        <f t="shared" si="49"/>
        <v>0</v>
      </c>
      <c r="AB61" s="62">
        <f t="shared" si="50"/>
        <v>275.2165331031602</v>
      </c>
      <c r="AC61" s="58">
        <f t="shared" si="51"/>
        <v>5020</v>
      </c>
      <c r="AD61" s="59">
        <v>0</v>
      </c>
      <c r="AE61" s="59">
        <f t="shared" si="52"/>
        <v>3797.1166642785342</v>
      </c>
      <c r="AF61" s="60">
        <f t="shared" si="53"/>
        <v>8817.1166642785338</v>
      </c>
    </row>
    <row r="62" spans="1:32" x14ac:dyDescent="0.3">
      <c r="A62" s="63" t="s">
        <v>107</v>
      </c>
      <c r="B62" s="204">
        <f>+'Qtr1'!AC62</f>
        <v>1950</v>
      </c>
      <c r="C62" s="59">
        <f>+'Qtr1'!AD62</f>
        <v>0</v>
      </c>
      <c r="D62" s="59">
        <f>+'Qtr1'!AE62</f>
        <v>448.41551852497219</v>
      </c>
      <c r="E62" s="60">
        <f>+'Qtr1'!AF62</f>
        <v>2398.415518524972</v>
      </c>
      <c r="F62" s="56">
        <v>0</v>
      </c>
      <c r="G62" s="59">
        <f>7843-7843</f>
        <v>0</v>
      </c>
      <c r="H62" s="57">
        <v>0</v>
      </c>
      <c r="I62" s="58">
        <f t="shared" si="43"/>
        <v>1950</v>
      </c>
      <c r="J62" s="59">
        <f t="shared" si="44"/>
        <v>0</v>
      </c>
      <c r="K62" s="59">
        <f t="shared" si="44"/>
        <v>448.41551852497219</v>
      </c>
      <c r="L62" s="60">
        <f t="shared" si="45"/>
        <v>2398.415518524972</v>
      </c>
      <c r="M62" s="56"/>
      <c r="N62" s="27"/>
      <c r="O62" s="98"/>
      <c r="P62" s="98"/>
      <c r="Q62" s="98">
        <v>-22.12</v>
      </c>
      <c r="R62" s="98"/>
      <c r="S62" s="98"/>
      <c r="T62" s="99"/>
      <c r="U62" s="58">
        <f t="shared" si="46"/>
        <v>1950</v>
      </c>
      <c r="V62" s="59">
        <v>0</v>
      </c>
      <c r="W62" s="187">
        <f t="shared" si="54"/>
        <v>426.29551852497218</v>
      </c>
      <c r="X62" s="60">
        <f t="shared" si="47"/>
        <v>2376.2955185249721</v>
      </c>
      <c r="Y62" s="61">
        <f t="shared" si="48"/>
        <v>5.0452681418257091E-4</v>
      </c>
      <c r="Z62" s="59"/>
      <c r="AA62" s="59">
        <f t="shared" si="49"/>
        <v>0</v>
      </c>
      <c r="AB62" s="62">
        <f t="shared" si="50"/>
        <v>76.563270957726431</v>
      </c>
      <c r="AC62" s="58">
        <f t="shared" si="51"/>
        <v>1950</v>
      </c>
      <c r="AD62" s="59">
        <v>0</v>
      </c>
      <c r="AE62" s="59">
        <f t="shared" si="52"/>
        <v>502.85878948269863</v>
      </c>
      <c r="AF62" s="60">
        <f t="shared" si="53"/>
        <v>2452.8587894826987</v>
      </c>
    </row>
    <row r="63" spans="1:32" x14ac:dyDescent="0.3">
      <c r="A63" s="63" t="s">
        <v>108</v>
      </c>
      <c r="B63" s="204">
        <f>+'Qtr1'!AC63</f>
        <v>12254</v>
      </c>
      <c r="C63" s="59">
        <f>+'Qtr1'!AD63</f>
        <v>0</v>
      </c>
      <c r="D63" s="59">
        <f>+'Qtr1'!AE63</f>
        <v>2137.9475176716305</v>
      </c>
      <c r="E63" s="60">
        <f>+'Qtr1'!AF63</f>
        <v>14391.94751767163</v>
      </c>
      <c r="F63" s="56">
        <v>0</v>
      </c>
      <c r="G63" s="59">
        <v>0</v>
      </c>
      <c r="H63" s="57"/>
      <c r="I63" s="58">
        <f t="shared" si="43"/>
        <v>12254</v>
      </c>
      <c r="J63" s="59">
        <f t="shared" si="44"/>
        <v>0</v>
      </c>
      <c r="K63" s="59">
        <f t="shared" si="44"/>
        <v>2137.9475176716305</v>
      </c>
      <c r="L63" s="60">
        <f t="shared" si="45"/>
        <v>14391.94751767163</v>
      </c>
      <c r="M63" s="56"/>
      <c r="N63" s="27"/>
      <c r="O63" s="98"/>
      <c r="P63" s="98"/>
      <c r="Q63" s="98">
        <v>-124.32</v>
      </c>
      <c r="R63" s="98"/>
      <c r="S63" s="98"/>
      <c r="T63" s="99"/>
      <c r="U63" s="58">
        <f t="shared" si="46"/>
        <v>12254</v>
      </c>
      <c r="V63" s="59">
        <v>0</v>
      </c>
      <c r="W63" s="187">
        <f t="shared" si="54"/>
        <v>2013.6275176716306</v>
      </c>
      <c r="X63" s="60">
        <f t="shared" si="47"/>
        <v>14267.62751767163</v>
      </c>
      <c r="Y63" s="61">
        <f t="shared" si="48"/>
        <v>3.0292531384744112E-3</v>
      </c>
      <c r="Z63" s="59"/>
      <c r="AA63" s="59">
        <f t="shared" si="49"/>
        <v>0</v>
      </c>
      <c r="AB63" s="62">
        <f t="shared" si="50"/>
        <v>459.69713069924609</v>
      </c>
      <c r="AC63" s="58">
        <f t="shared" si="51"/>
        <v>12254</v>
      </c>
      <c r="AD63" s="59">
        <v>0</v>
      </c>
      <c r="AE63" s="59">
        <f t="shared" si="52"/>
        <v>2473.3246483708767</v>
      </c>
      <c r="AF63" s="60">
        <f t="shared" si="53"/>
        <v>14727.324648370877</v>
      </c>
    </row>
    <row r="64" spans="1:32" x14ac:dyDescent="0.3">
      <c r="A64" s="63" t="s">
        <v>109</v>
      </c>
      <c r="B64" s="204">
        <f>+'Qtr1'!AC64</f>
        <v>115569</v>
      </c>
      <c r="C64" s="59">
        <f>+'Qtr1'!AD64</f>
        <v>0</v>
      </c>
      <c r="D64" s="59">
        <f>+'Qtr1'!AE64</f>
        <v>70019.310172062105</v>
      </c>
      <c r="E64" s="60">
        <f>+'Qtr1'!AF64</f>
        <v>185588.31017206211</v>
      </c>
      <c r="F64" s="56">
        <v>0</v>
      </c>
      <c r="G64" s="59">
        <v>0</v>
      </c>
      <c r="H64" s="57"/>
      <c r="I64" s="58">
        <f t="shared" si="43"/>
        <v>115569</v>
      </c>
      <c r="J64" s="59">
        <f t="shared" si="44"/>
        <v>0</v>
      </c>
      <c r="K64" s="59">
        <f t="shared" si="44"/>
        <v>70019.310172062105</v>
      </c>
      <c r="L64" s="60">
        <f t="shared" si="45"/>
        <v>185588.31017206211</v>
      </c>
      <c r="M64" s="56"/>
      <c r="N64" s="59"/>
      <c r="O64" s="54"/>
      <c r="P64" s="54"/>
      <c r="Q64" s="54">
        <v>-1617.92</v>
      </c>
      <c r="R64" s="54"/>
      <c r="S64" s="54"/>
      <c r="T64" s="99"/>
      <c r="U64" s="58">
        <f>+M64+I64</f>
        <v>115569</v>
      </c>
      <c r="V64" s="59">
        <v>0</v>
      </c>
      <c r="W64" s="187">
        <f t="shared" si="54"/>
        <v>68401.390172062107</v>
      </c>
      <c r="X64" s="60">
        <f t="shared" si="47"/>
        <v>183970.39017206209</v>
      </c>
      <c r="Y64" s="61">
        <f t="shared" si="48"/>
        <v>3.9059954510645027E-2</v>
      </c>
      <c r="Z64" s="59"/>
      <c r="AA64" s="59">
        <f t="shared" si="49"/>
        <v>0</v>
      </c>
      <c r="AB64" s="62">
        <f t="shared" si="50"/>
        <v>5927.4508246707464</v>
      </c>
      <c r="AC64" s="58">
        <f>U64</f>
        <v>115569</v>
      </c>
      <c r="AD64" s="59">
        <v>0</v>
      </c>
      <c r="AE64" s="59">
        <f t="shared" si="52"/>
        <v>74328.840996732848</v>
      </c>
      <c r="AF64" s="60">
        <f t="shared" si="53"/>
        <v>189897.84099673285</v>
      </c>
    </row>
    <row r="65" spans="1:32" x14ac:dyDescent="0.3">
      <c r="A65" s="63" t="s">
        <v>110</v>
      </c>
      <c r="B65" s="204">
        <f>+'Qtr1'!AC65</f>
        <v>20000</v>
      </c>
      <c r="C65" s="59">
        <f>+'Qtr1'!AD65</f>
        <v>0</v>
      </c>
      <c r="D65" s="59">
        <f>+'Qtr1'!AE65</f>
        <v>2888.8107826366549</v>
      </c>
      <c r="E65" s="60">
        <f>+'Qtr1'!AF65</f>
        <v>22888.810782636654</v>
      </c>
      <c r="F65" s="56">
        <v>0</v>
      </c>
      <c r="G65" s="59">
        <v>0</v>
      </c>
      <c r="H65" s="57">
        <v>0</v>
      </c>
      <c r="I65" s="58">
        <f t="shared" si="43"/>
        <v>20000</v>
      </c>
      <c r="J65" s="59">
        <f t="shared" si="44"/>
        <v>0</v>
      </c>
      <c r="K65" s="59">
        <f t="shared" si="44"/>
        <v>2888.8107826366549</v>
      </c>
      <c r="L65" s="60">
        <f t="shared" si="45"/>
        <v>22888.810782636654</v>
      </c>
      <c r="M65" s="56"/>
      <c r="N65" s="59"/>
      <c r="O65" s="54"/>
      <c r="P65" s="54"/>
      <c r="Q65" s="54"/>
      <c r="R65" s="54"/>
      <c r="S65" s="54"/>
      <c r="T65" s="99"/>
      <c r="U65" s="58">
        <f>+M65+I65</f>
        <v>20000</v>
      </c>
      <c r="V65" s="59">
        <f>+J65+SUM(N65:T65)</f>
        <v>0</v>
      </c>
      <c r="W65" s="187">
        <f t="shared" si="54"/>
        <v>2888.8107826366549</v>
      </c>
      <c r="X65" s="60">
        <f t="shared" si="47"/>
        <v>22888.810782636654</v>
      </c>
      <c r="Y65" s="61">
        <f t="shared" si="48"/>
        <v>4.8596728372233356E-3</v>
      </c>
      <c r="Z65" s="59"/>
      <c r="AA65" s="59">
        <f t="shared" si="49"/>
        <v>0</v>
      </c>
      <c r="AB65" s="62">
        <f t="shared" si="50"/>
        <v>737.46813398820314</v>
      </c>
      <c r="AC65" s="58">
        <f>U65</f>
        <v>20000</v>
      </c>
      <c r="AD65" s="59"/>
      <c r="AE65" s="59">
        <f t="shared" si="52"/>
        <v>3626.2789166248581</v>
      </c>
      <c r="AF65" s="60">
        <f t="shared" si="53"/>
        <v>23626.278916624859</v>
      </c>
    </row>
    <row r="66" spans="1:32" x14ac:dyDescent="0.3">
      <c r="A66" s="63"/>
      <c r="B66" s="204">
        <f>+'Qtr1'!AC66</f>
        <v>0</v>
      </c>
      <c r="C66" s="59">
        <f>+'Qtr1'!AD66</f>
        <v>0</v>
      </c>
      <c r="D66" s="59">
        <f>+'Qtr1'!AE66</f>
        <v>0</v>
      </c>
      <c r="E66" s="60">
        <f>+'Qtr1'!AF66</f>
        <v>0</v>
      </c>
      <c r="F66" s="56">
        <v>0</v>
      </c>
      <c r="G66" s="59">
        <v>0</v>
      </c>
      <c r="H66" s="57">
        <v>0</v>
      </c>
      <c r="I66" s="58">
        <f t="shared" si="43"/>
        <v>0</v>
      </c>
      <c r="J66" s="59">
        <f t="shared" si="44"/>
        <v>0</v>
      </c>
      <c r="K66" s="59">
        <f t="shared" si="44"/>
        <v>0</v>
      </c>
      <c r="L66" s="60">
        <f t="shared" si="45"/>
        <v>0</v>
      </c>
      <c r="M66" s="56"/>
      <c r="N66" s="59"/>
      <c r="O66" s="54"/>
      <c r="P66" s="54"/>
      <c r="Q66" s="54"/>
      <c r="R66" s="54"/>
      <c r="S66" s="54"/>
      <c r="T66" s="99"/>
      <c r="U66" s="58">
        <f>+M66+I66</f>
        <v>0</v>
      </c>
      <c r="V66" s="59">
        <f>+J66+SUM(N66:T66)</f>
        <v>0</v>
      </c>
      <c r="W66" s="187">
        <f t="shared" si="54"/>
        <v>0</v>
      </c>
      <c r="X66" s="60">
        <f t="shared" si="47"/>
        <v>0</v>
      </c>
      <c r="Y66" s="61">
        <f t="shared" si="48"/>
        <v>0</v>
      </c>
      <c r="Z66" s="59"/>
      <c r="AA66" s="59">
        <f t="shared" si="49"/>
        <v>0</v>
      </c>
      <c r="AB66" s="62">
        <f t="shared" si="50"/>
        <v>0</v>
      </c>
      <c r="AC66" s="58">
        <f>U66</f>
        <v>0</v>
      </c>
      <c r="AD66" s="59"/>
      <c r="AE66" s="59">
        <f t="shared" si="52"/>
        <v>0</v>
      </c>
      <c r="AF66" s="60">
        <f t="shared" si="53"/>
        <v>0</v>
      </c>
    </row>
    <row r="67" spans="1:32" x14ac:dyDescent="0.3">
      <c r="A67" s="63"/>
      <c r="B67" s="204">
        <f>+'Qtr1'!AC67</f>
        <v>0</v>
      </c>
      <c r="C67" s="59">
        <f>+'Qtr1'!AD67</f>
        <v>0</v>
      </c>
      <c r="D67" s="59">
        <f>+'Qtr1'!AE67</f>
        <v>0</v>
      </c>
      <c r="E67" s="60">
        <f>+'Qtr1'!AF67</f>
        <v>0</v>
      </c>
      <c r="F67" s="56">
        <v>0</v>
      </c>
      <c r="G67" s="59">
        <v>0</v>
      </c>
      <c r="H67" s="57">
        <v>0</v>
      </c>
      <c r="I67" s="58">
        <f t="shared" si="43"/>
        <v>0</v>
      </c>
      <c r="J67" s="59">
        <f t="shared" si="44"/>
        <v>0</v>
      </c>
      <c r="K67" s="59">
        <f t="shared" si="44"/>
        <v>0</v>
      </c>
      <c r="L67" s="60">
        <f t="shared" si="45"/>
        <v>0</v>
      </c>
      <c r="M67" s="56"/>
      <c r="N67" s="59"/>
      <c r="O67" s="54"/>
      <c r="P67" s="54"/>
      <c r="Q67" s="54"/>
      <c r="R67" s="54"/>
      <c r="S67" s="54"/>
      <c r="T67" s="99"/>
      <c r="U67" s="58">
        <f>+M67+I67</f>
        <v>0</v>
      </c>
      <c r="V67" s="59">
        <f>+J67+SUM(N67:T67)</f>
        <v>0</v>
      </c>
      <c r="W67" s="187">
        <f t="shared" si="54"/>
        <v>0</v>
      </c>
      <c r="X67" s="60">
        <f t="shared" si="47"/>
        <v>0</v>
      </c>
      <c r="Y67" s="61">
        <f t="shared" si="48"/>
        <v>0</v>
      </c>
      <c r="Z67" s="59"/>
      <c r="AA67" s="59">
        <f t="shared" si="49"/>
        <v>0</v>
      </c>
      <c r="AB67" s="62">
        <f t="shared" si="50"/>
        <v>0</v>
      </c>
      <c r="AC67" s="58">
        <f>U67</f>
        <v>0</v>
      </c>
      <c r="AD67" s="59">
        <f>V67+Z67+AA67+AB67</f>
        <v>0</v>
      </c>
      <c r="AE67" s="59">
        <f t="shared" si="52"/>
        <v>0</v>
      </c>
      <c r="AF67" s="60">
        <f t="shared" si="53"/>
        <v>0</v>
      </c>
    </row>
    <row r="68" spans="1:32" x14ac:dyDescent="0.3">
      <c r="A68" s="63"/>
      <c r="B68" s="204">
        <f>+'Qtr1'!AC68</f>
        <v>0</v>
      </c>
      <c r="C68" s="59">
        <f>+'Qtr1'!AD68</f>
        <v>0</v>
      </c>
      <c r="D68" s="59">
        <f>+'Qtr1'!AE68</f>
        <v>0</v>
      </c>
      <c r="E68" s="60">
        <f>+'Qtr1'!AF68</f>
        <v>0</v>
      </c>
      <c r="F68" s="56">
        <v>0</v>
      </c>
      <c r="G68" s="59">
        <v>0</v>
      </c>
      <c r="H68" s="57">
        <v>0</v>
      </c>
      <c r="I68" s="58">
        <f t="shared" si="43"/>
        <v>0</v>
      </c>
      <c r="J68" s="59">
        <f t="shared" si="44"/>
        <v>0</v>
      </c>
      <c r="K68" s="59">
        <f t="shared" si="44"/>
        <v>0</v>
      </c>
      <c r="L68" s="60">
        <f t="shared" si="45"/>
        <v>0</v>
      </c>
      <c r="M68" s="56"/>
      <c r="N68" s="59"/>
      <c r="O68" s="54"/>
      <c r="P68" s="54"/>
      <c r="Q68" s="54"/>
      <c r="R68" s="54"/>
      <c r="S68" s="54"/>
      <c r="T68" s="99"/>
      <c r="U68" s="58">
        <f>+M68+I68</f>
        <v>0</v>
      </c>
      <c r="V68" s="59">
        <f>+J68+SUM(N68:T68)</f>
        <v>0</v>
      </c>
      <c r="W68" s="187">
        <f t="shared" si="54"/>
        <v>0</v>
      </c>
      <c r="X68" s="60">
        <f t="shared" si="47"/>
        <v>0</v>
      </c>
      <c r="Y68" s="61">
        <f t="shared" si="48"/>
        <v>0</v>
      </c>
      <c r="Z68" s="59"/>
      <c r="AA68" s="59">
        <f t="shared" si="49"/>
        <v>0</v>
      </c>
      <c r="AB68" s="62">
        <f t="shared" si="50"/>
        <v>0</v>
      </c>
      <c r="AC68" s="58">
        <f>U68</f>
        <v>0</v>
      </c>
      <c r="AD68" s="59">
        <f>V68+Z68+AA68+AB68</f>
        <v>0</v>
      </c>
      <c r="AE68" s="59">
        <f t="shared" si="52"/>
        <v>0</v>
      </c>
      <c r="AF68" s="60">
        <f t="shared" si="53"/>
        <v>0</v>
      </c>
    </row>
    <row r="69" spans="1:32" ht="15" thickBot="1" x14ac:dyDescent="0.35">
      <c r="A69" s="101" t="s">
        <v>7</v>
      </c>
      <c r="B69" s="204">
        <f>+'Qtr1'!AC69</f>
        <v>0</v>
      </c>
      <c r="C69" s="71">
        <f>+'Qtr1'!AD69</f>
        <v>0</v>
      </c>
      <c r="D69" s="71">
        <f>+'Qtr1'!AE69</f>
        <v>0</v>
      </c>
      <c r="E69" s="60">
        <f>+'Qtr1'!AF69</f>
        <v>0</v>
      </c>
      <c r="F69" s="102">
        <v>0</v>
      </c>
      <c r="G69" s="106">
        <f>37127-37127</f>
        <v>0</v>
      </c>
      <c r="H69" s="104">
        <v>0</v>
      </c>
      <c r="I69" s="105">
        <f t="shared" si="43"/>
        <v>0</v>
      </c>
      <c r="J69" s="106">
        <f>+C69+G69</f>
        <v>0</v>
      </c>
      <c r="K69" s="106">
        <f>+D69+H69</f>
        <v>0</v>
      </c>
      <c r="L69" s="107">
        <f t="shared" si="45"/>
        <v>0</v>
      </c>
      <c r="M69" s="102"/>
      <c r="N69" s="207"/>
      <c r="O69" s="128"/>
      <c r="P69" s="128"/>
      <c r="Q69" s="128"/>
      <c r="R69" s="128"/>
      <c r="S69" s="128"/>
      <c r="T69" s="108"/>
      <c r="U69" s="105">
        <f t="shared" si="46"/>
        <v>0</v>
      </c>
      <c r="V69" s="106">
        <f>+J69+SUM(N69:T69)</f>
        <v>0</v>
      </c>
      <c r="W69" s="188">
        <f t="shared" si="54"/>
        <v>0</v>
      </c>
      <c r="X69" s="107">
        <f t="shared" si="47"/>
        <v>0</v>
      </c>
      <c r="Y69" s="109">
        <f t="shared" si="48"/>
        <v>0</v>
      </c>
      <c r="Z69" s="106"/>
      <c r="AA69" s="106">
        <f t="shared" si="49"/>
        <v>0</v>
      </c>
      <c r="AB69" s="110">
        <f t="shared" si="50"/>
        <v>0</v>
      </c>
      <c r="AC69" s="105">
        <f t="shared" si="51"/>
        <v>0</v>
      </c>
      <c r="AD69" s="106">
        <f>V69+Z69+AA69+AB69</f>
        <v>0</v>
      </c>
      <c r="AE69" s="106">
        <f t="shared" si="52"/>
        <v>0</v>
      </c>
      <c r="AF69" s="107">
        <f t="shared" si="53"/>
        <v>0</v>
      </c>
    </row>
    <row r="70" spans="1:32" ht="15" thickBot="1" x14ac:dyDescent="0.35">
      <c r="A70" s="129" t="s">
        <v>18</v>
      </c>
      <c r="B70" s="77">
        <f t="shared" ref="B70:X70" si="55">SUM(B60:B69)</f>
        <v>169830</v>
      </c>
      <c r="C70" s="81">
        <f t="shared" si="55"/>
        <v>0</v>
      </c>
      <c r="D70" s="81">
        <f>SUM(D60:D69)</f>
        <v>82973.255829449481</v>
      </c>
      <c r="E70" s="79">
        <f t="shared" si="55"/>
        <v>252803.25582944948</v>
      </c>
      <c r="F70" s="80">
        <f t="shared" si="55"/>
        <v>0</v>
      </c>
      <c r="G70" s="81">
        <f t="shared" si="55"/>
        <v>0</v>
      </c>
      <c r="H70" s="82">
        <f t="shared" si="55"/>
        <v>0</v>
      </c>
      <c r="I70" s="77">
        <f t="shared" si="55"/>
        <v>169830</v>
      </c>
      <c r="J70" s="81">
        <f t="shared" si="55"/>
        <v>0</v>
      </c>
      <c r="K70" s="81">
        <f t="shared" si="55"/>
        <v>82973.255829449481</v>
      </c>
      <c r="L70" s="79">
        <f t="shared" si="55"/>
        <v>252803.25582944948</v>
      </c>
      <c r="M70" s="130">
        <f t="shared" si="55"/>
        <v>0</v>
      </c>
      <c r="N70" s="131">
        <f t="shared" si="55"/>
        <v>0</v>
      </c>
      <c r="O70" s="131">
        <f t="shared" si="55"/>
        <v>0</v>
      </c>
      <c r="P70" s="131">
        <f t="shared" si="55"/>
        <v>0</v>
      </c>
      <c r="Q70" s="131">
        <f t="shared" si="55"/>
        <v>-2004.5500000000002</v>
      </c>
      <c r="R70" s="131">
        <f t="shared" si="55"/>
        <v>0</v>
      </c>
      <c r="S70" s="131">
        <f t="shared" si="55"/>
        <v>0</v>
      </c>
      <c r="T70" s="132">
        <f t="shared" si="55"/>
        <v>0</v>
      </c>
      <c r="U70" s="77">
        <f t="shared" si="55"/>
        <v>169830</v>
      </c>
      <c r="V70" s="81">
        <f t="shared" si="55"/>
        <v>0</v>
      </c>
      <c r="W70" s="81">
        <f t="shared" si="55"/>
        <v>80968.705829449478</v>
      </c>
      <c r="X70" s="79">
        <f t="shared" si="55"/>
        <v>250798.70582944946</v>
      </c>
      <c r="Y70" s="84">
        <f t="shared" ref="Y70:AF70" si="56">SUM(Y60:Y69)</f>
        <v>5.3248710468379472E-2</v>
      </c>
      <c r="Z70" s="81">
        <f>SUM(Z60:Z69)</f>
        <v>0</v>
      </c>
      <c r="AA70" s="81">
        <f>SUM(AA60:AA69)</f>
        <v>0</v>
      </c>
      <c r="AB70" s="82">
        <f t="shared" si="56"/>
        <v>8080.6318576851172</v>
      </c>
      <c r="AC70" s="77">
        <f t="shared" si="56"/>
        <v>169830</v>
      </c>
      <c r="AD70" s="81">
        <f t="shared" si="56"/>
        <v>0</v>
      </c>
      <c r="AE70" s="81">
        <f t="shared" si="56"/>
        <v>89049.337687134583</v>
      </c>
      <c r="AF70" s="79">
        <f t="shared" si="56"/>
        <v>258879.3376871346</v>
      </c>
    </row>
    <row r="71" spans="1:32" ht="3.75" customHeight="1" thickTop="1" x14ac:dyDescent="0.4">
      <c r="A71" s="86"/>
      <c r="B71" s="87"/>
      <c r="C71" s="88"/>
      <c r="D71" s="88"/>
      <c r="E71" s="89"/>
      <c r="F71" s="95"/>
      <c r="G71" s="93"/>
      <c r="H71" s="96"/>
      <c r="I71" s="92"/>
      <c r="J71" s="93"/>
      <c r="K71" s="93"/>
      <c r="L71" s="94"/>
      <c r="M71" s="95"/>
      <c r="N71" s="126"/>
      <c r="O71" s="126"/>
      <c r="P71" s="126"/>
      <c r="Q71" s="126"/>
      <c r="R71" s="126"/>
      <c r="S71" s="126"/>
      <c r="T71" s="127"/>
      <c r="U71" s="87"/>
      <c r="V71" s="88"/>
      <c r="W71" s="88"/>
      <c r="X71" s="89"/>
      <c r="Y71" s="97"/>
      <c r="Z71" s="88"/>
      <c r="AA71" s="88"/>
      <c r="AB71" s="91"/>
      <c r="AC71" s="87"/>
      <c r="AD71" s="88"/>
      <c r="AE71" s="88"/>
      <c r="AF71" s="89"/>
    </row>
    <row r="72" spans="1:32" x14ac:dyDescent="0.3">
      <c r="A72" s="63" t="s">
        <v>111</v>
      </c>
      <c r="B72" s="204">
        <f>+'Qtr1'!AC72</f>
        <v>0</v>
      </c>
      <c r="C72" s="59">
        <f>+'Qtr1'!AD72</f>
        <v>0</v>
      </c>
      <c r="D72" s="59">
        <f>+'Qtr1'!AE72</f>
        <v>86409.773221051873</v>
      </c>
      <c r="E72" s="60">
        <f>+'Qtr1'!AF72</f>
        <v>86409.773221051873</v>
      </c>
      <c r="F72" s="56">
        <v>0</v>
      </c>
      <c r="G72" s="54">
        <v>0</v>
      </c>
      <c r="H72" s="57">
        <v>0</v>
      </c>
      <c r="I72" s="58">
        <f t="shared" ref="I72:I78" si="57">B72+F72</f>
        <v>0</v>
      </c>
      <c r="J72" s="59">
        <f>+C72+G72</f>
        <v>0</v>
      </c>
      <c r="K72" s="59">
        <f>+D72+H72</f>
        <v>86409.773221051873</v>
      </c>
      <c r="L72" s="60">
        <f t="shared" ref="L72:L78" si="58">+I72+J72+K72</f>
        <v>86409.773221051873</v>
      </c>
      <c r="M72" s="197"/>
      <c r="N72" s="27"/>
      <c r="O72" s="98"/>
      <c r="P72" s="98"/>
      <c r="Q72" s="98">
        <v>-753.59</v>
      </c>
      <c r="R72" s="98"/>
      <c r="S72" s="98"/>
      <c r="T72" s="99"/>
      <c r="U72" s="58">
        <f t="shared" ref="U72:U78" si="59">+M72+I72</f>
        <v>0</v>
      </c>
      <c r="V72" s="59"/>
      <c r="W72" s="187">
        <f t="shared" ref="W72:W78" si="60">+K72+SUM(O72:T72)</f>
        <v>85656.183221051877</v>
      </c>
      <c r="X72" s="60">
        <f t="shared" ref="X72:X78" si="61">+U72+V72+W72</f>
        <v>85656.183221051877</v>
      </c>
      <c r="Y72" s="61">
        <f t="shared" ref="Y72:Y78" si="62">X72/$X$81</f>
        <v>1.818622342998024E-2</v>
      </c>
      <c r="Z72" s="59"/>
      <c r="AA72" s="59">
        <f t="shared" ref="AA72:AA78" si="63">Y72*$AA$92</f>
        <v>0</v>
      </c>
      <c r="AB72" s="62">
        <f t="shared" ref="AB72:AB78" si="64">Y72*$AB$93</f>
        <v>2759.8072352671225</v>
      </c>
      <c r="AC72" s="58">
        <f t="shared" ref="AC72:AC78" si="65">U72</f>
        <v>0</v>
      </c>
      <c r="AD72" s="59">
        <v>0</v>
      </c>
      <c r="AE72" s="59">
        <f t="shared" ref="AE72:AE78" si="66">W72+AA72+AB72+ZC72</f>
        <v>88415.990456319007</v>
      </c>
      <c r="AF72" s="60">
        <f t="shared" ref="AF72:AF78" si="67">+AC72+AD72+AE72</f>
        <v>88415.990456319007</v>
      </c>
    </row>
    <row r="73" spans="1:32" x14ac:dyDescent="0.3">
      <c r="A73" s="63" t="s">
        <v>112</v>
      </c>
      <c r="B73" s="204">
        <f>+'Qtr1'!AC73</f>
        <v>0</v>
      </c>
      <c r="C73" s="59">
        <f>+'Qtr1'!AD73</f>
        <v>0</v>
      </c>
      <c r="D73" s="59">
        <f>+'Qtr1'!AE73</f>
        <v>320742.7934269351</v>
      </c>
      <c r="E73" s="60">
        <f>+'Qtr1'!AF73</f>
        <v>320742.7934269351</v>
      </c>
      <c r="F73" s="56">
        <v>0</v>
      </c>
      <c r="G73" s="54">
        <v>0</v>
      </c>
      <c r="H73" s="57">
        <v>0</v>
      </c>
      <c r="I73" s="58">
        <f>B73+F73</f>
        <v>0</v>
      </c>
      <c r="J73" s="59">
        <f>+C73+G73</f>
        <v>0</v>
      </c>
      <c r="K73" s="59">
        <f>+D73+H73</f>
        <v>320742.7934269351</v>
      </c>
      <c r="L73" s="60">
        <f t="shared" si="58"/>
        <v>320742.7934269351</v>
      </c>
      <c r="M73" s="197"/>
      <c r="N73" s="59"/>
      <c r="O73" s="54"/>
      <c r="P73" s="54"/>
      <c r="Q73" s="54">
        <v>-2797.5</v>
      </c>
      <c r="R73" s="54"/>
      <c r="S73" s="54"/>
      <c r="T73" s="99"/>
      <c r="U73" s="58">
        <f>+M73+I73</f>
        <v>0</v>
      </c>
      <c r="V73" s="59"/>
      <c r="W73" s="187">
        <f t="shared" ref="W73" si="68">+K73+SUM(O73:T73)</f>
        <v>317945.2934269351</v>
      </c>
      <c r="X73" s="60">
        <f t="shared" si="61"/>
        <v>317945.2934269351</v>
      </c>
      <c r="Y73" s="61">
        <f t="shared" si="62"/>
        <v>6.7505040819420506E-2</v>
      </c>
      <c r="Z73" s="59"/>
      <c r="AA73" s="59">
        <f t="shared" si="63"/>
        <v>0</v>
      </c>
      <c r="AB73" s="62">
        <f t="shared" si="64"/>
        <v>10244.067482604418</v>
      </c>
      <c r="AC73" s="58">
        <f>U73</f>
        <v>0</v>
      </c>
      <c r="AD73" s="59"/>
      <c r="AE73" s="59">
        <f t="shared" si="66"/>
        <v>328189.36090953951</v>
      </c>
      <c r="AF73" s="60">
        <f t="shared" si="67"/>
        <v>328189.36090953951</v>
      </c>
    </row>
    <row r="74" spans="1:32" x14ac:dyDescent="0.3">
      <c r="A74" s="63" t="s">
        <v>116</v>
      </c>
      <c r="B74" s="204">
        <f>+'Qtr1'!AC74</f>
        <v>0</v>
      </c>
      <c r="C74" s="59">
        <f>+'Qtr1'!AD74</f>
        <v>0</v>
      </c>
      <c r="D74" s="59">
        <f>+'Qtr1'!AE74</f>
        <v>107035.26301822232</v>
      </c>
      <c r="E74" s="60">
        <f>+'Qtr1'!AF74</f>
        <v>107035.26301822232</v>
      </c>
      <c r="F74" s="56">
        <v>0</v>
      </c>
      <c r="G74" s="54">
        <v>0</v>
      </c>
      <c r="H74" s="57">
        <v>0</v>
      </c>
      <c r="I74" s="58">
        <f t="shared" si="57"/>
        <v>0</v>
      </c>
      <c r="J74" s="59">
        <f t="shared" ref="J74:K77" si="69">+C74+G74</f>
        <v>0</v>
      </c>
      <c r="K74" s="59">
        <f t="shared" si="69"/>
        <v>107035.26301822232</v>
      </c>
      <c r="L74" s="60">
        <f t="shared" si="58"/>
        <v>107035.26301822232</v>
      </c>
      <c r="M74" s="197"/>
      <c r="N74" s="59"/>
      <c r="O74" s="54"/>
      <c r="P74" s="54"/>
      <c r="Q74" s="184">
        <v>-704.81</v>
      </c>
      <c r="R74" s="54"/>
      <c r="S74" s="54"/>
      <c r="T74" s="99"/>
      <c r="U74" s="58">
        <f t="shared" si="59"/>
        <v>0</v>
      </c>
      <c r="V74" s="59"/>
      <c r="W74" s="187">
        <f t="shared" si="60"/>
        <v>106330.45301822232</v>
      </c>
      <c r="X74" s="60">
        <f t="shared" si="61"/>
        <v>106330.45301822232</v>
      </c>
      <c r="Y74" s="61">
        <f t="shared" si="62"/>
        <v>2.2575712613881058E-2</v>
      </c>
      <c r="Z74" s="59"/>
      <c r="AA74" s="59">
        <f t="shared" si="63"/>
        <v>0</v>
      </c>
      <c r="AB74" s="62">
        <f t="shared" si="64"/>
        <v>3425.9237632806253</v>
      </c>
      <c r="AC74" s="58">
        <f t="shared" si="65"/>
        <v>0</v>
      </c>
      <c r="AD74" s="59">
        <v>0</v>
      </c>
      <c r="AE74" s="59">
        <f t="shared" si="66"/>
        <v>109756.37678150294</v>
      </c>
      <c r="AF74" s="60">
        <f t="shared" si="67"/>
        <v>109756.37678150294</v>
      </c>
    </row>
    <row r="75" spans="1:32" x14ac:dyDescent="0.3">
      <c r="A75" s="63"/>
      <c r="B75" s="204">
        <f>+'Qtr1'!AC75</f>
        <v>0</v>
      </c>
      <c r="C75" s="59">
        <f>+'Qtr1'!AD75</f>
        <v>0</v>
      </c>
      <c r="D75" s="59">
        <f>+'Qtr1'!AE75</f>
        <v>0</v>
      </c>
      <c r="E75" s="60">
        <f>+'Qtr1'!AF75</f>
        <v>0</v>
      </c>
      <c r="F75" s="56">
        <v>0</v>
      </c>
      <c r="G75" s="54">
        <v>0</v>
      </c>
      <c r="H75" s="57">
        <v>0</v>
      </c>
      <c r="I75" s="58">
        <f t="shared" si="57"/>
        <v>0</v>
      </c>
      <c r="J75" s="59">
        <f t="shared" si="69"/>
        <v>0</v>
      </c>
      <c r="K75" s="59">
        <f t="shared" si="69"/>
        <v>0</v>
      </c>
      <c r="L75" s="60">
        <f t="shared" si="58"/>
        <v>0</v>
      </c>
      <c r="M75" s="197"/>
      <c r="N75" s="59"/>
      <c r="O75" s="54"/>
      <c r="P75" s="54"/>
      <c r="Q75" s="54"/>
      <c r="R75" s="54"/>
      <c r="S75" s="54"/>
      <c r="T75" s="99"/>
      <c r="U75" s="58">
        <f t="shared" si="59"/>
        <v>0</v>
      </c>
      <c r="V75" s="59"/>
      <c r="W75" s="187">
        <f t="shared" si="60"/>
        <v>0</v>
      </c>
      <c r="X75" s="60">
        <f t="shared" si="61"/>
        <v>0</v>
      </c>
      <c r="Y75" s="61">
        <f t="shared" si="62"/>
        <v>0</v>
      </c>
      <c r="Z75" s="59"/>
      <c r="AA75" s="59">
        <f t="shared" si="63"/>
        <v>0</v>
      </c>
      <c r="AB75" s="62">
        <f t="shared" si="64"/>
        <v>0</v>
      </c>
      <c r="AC75" s="58">
        <f t="shared" si="65"/>
        <v>0</v>
      </c>
      <c r="AD75" s="59">
        <f>V75+Z75+AA75+AB75</f>
        <v>0</v>
      </c>
      <c r="AE75" s="59">
        <f t="shared" si="66"/>
        <v>0</v>
      </c>
      <c r="AF75" s="60">
        <f t="shared" si="67"/>
        <v>0</v>
      </c>
    </row>
    <row r="76" spans="1:32" x14ac:dyDescent="0.3">
      <c r="A76" s="63"/>
      <c r="B76" s="204">
        <f>+'Qtr1'!AC76</f>
        <v>0</v>
      </c>
      <c r="C76" s="59">
        <f>+'Qtr1'!AD76</f>
        <v>0</v>
      </c>
      <c r="D76" s="59">
        <f>+'Qtr1'!AE76</f>
        <v>0</v>
      </c>
      <c r="E76" s="60">
        <f>+'Qtr1'!AF76</f>
        <v>0</v>
      </c>
      <c r="F76" s="56">
        <v>0</v>
      </c>
      <c r="G76" s="54">
        <v>0</v>
      </c>
      <c r="H76" s="57">
        <v>0</v>
      </c>
      <c r="I76" s="58">
        <f t="shared" si="57"/>
        <v>0</v>
      </c>
      <c r="J76" s="59">
        <f t="shared" si="69"/>
        <v>0</v>
      </c>
      <c r="K76" s="59">
        <f t="shared" si="69"/>
        <v>0</v>
      </c>
      <c r="L76" s="60">
        <f t="shared" si="58"/>
        <v>0</v>
      </c>
      <c r="M76" s="197"/>
      <c r="N76" s="59"/>
      <c r="O76" s="54"/>
      <c r="P76" s="54"/>
      <c r="Q76" s="54"/>
      <c r="R76" s="54"/>
      <c r="S76" s="54"/>
      <c r="T76" s="99"/>
      <c r="U76" s="58">
        <f t="shared" si="59"/>
        <v>0</v>
      </c>
      <c r="V76" s="59"/>
      <c r="W76" s="187">
        <f t="shared" si="60"/>
        <v>0</v>
      </c>
      <c r="X76" s="60">
        <f t="shared" si="61"/>
        <v>0</v>
      </c>
      <c r="Y76" s="61">
        <f t="shared" si="62"/>
        <v>0</v>
      </c>
      <c r="Z76" s="59"/>
      <c r="AA76" s="59">
        <f t="shared" si="63"/>
        <v>0</v>
      </c>
      <c r="AB76" s="62">
        <f t="shared" si="64"/>
        <v>0</v>
      </c>
      <c r="AC76" s="58">
        <f t="shared" si="65"/>
        <v>0</v>
      </c>
      <c r="AD76" s="59">
        <f>V76+Z76+AA76+AB76</f>
        <v>0</v>
      </c>
      <c r="AE76" s="59">
        <f t="shared" si="66"/>
        <v>0</v>
      </c>
      <c r="AF76" s="60">
        <f t="shared" si="67"/>
        <v>0</v>
      </c>
    </row>
    <row r="77" spans="1:32" x14ac:dyDescent="0.3">
      <c r="A77" s="63"/>
      <c r="B77" s="204">
        <f>+'Qtr1'!AC77</f>
        <v>0</v>
      </c>
      <c r="C77" s="59">
        <f>+'Qtr1'!AD77</f>
        <v>0</v>
      </c>
      <c r="D77" s="59">
        <f>+'Qtr1'!AE77</f>
        <v>0</v>
      </c>
      <c r="E77" s="60">
        <f>+'Qtr1'!AF77</f>
        <v>0</v>
      </c>
      <c r="F77" s="56">
        <v>0</v>
      </c>
      <c r="G77" s="54">
        <v>0</v>
      </c>
      <c r="H77" s="57">
        <v>0</v>
      </c>
      <c r="I77" s="58">
        <f t="shared" si="57"/>
        <v>0</v>
      </c>
      <c r="J77" s="59">
        <f t="shared" si="69"/>
        <v>0</v>
      </c>
      <c r="K77" s="59">
        <f t="shared" si="69"/>
        <v>0</v>
      </c>
      <c r="L77" s="60">
        <f t="shared" si="58"/>
        <v>0</v>
      </c>
      <c r="M77" s="197"/>
      <c r="N77" s="59"/>
      <c r="O77" s="54"/>
      <c r="P77" s="54"/>
      <c r="Q77" s="54"/>
      <c r="R77" s="54"/>
      <c r="S77" s="54"/>
      <c r="T77" s="99"/>
      <c r="U77" s="58">
        <f t="shared" si="59"/>
        <v>0</v>
      </c>
      <c r="V77" s="59"/>
      <c r="W77" s="187">
        <f t="shared" si="60"/>
        <v>0</v>
      </c>
      <c r="X77" s="60">
        <f t="shared" si="61"/>
        <v>0</v>
      </c>
      <c r="Y77" s="61">
        <f t="shared" si="62"/>
        <v>0</v>
      </c>
      <c r="Z77" s="59"/>
      <c r="AA77" s="59">
        <f t="shared" si="63"/>
        <v>0</v>
      </c>
      <c r="AB77" s="62">
        <f t="shared" si="64"/>
        <v>0</v>
      </c>
      <c r="AC77" s="58">
        <f t="shared" si="65"/>
        <v>0</v>
      </c>
      <c r="AD77" s="59">
        <f>V77+Z77+AA77+AB77</f>
        <v>0</v>
      </c>
      <c r="AE77" s="59">
        <f t="shared" si="66"/>
        <v>0</v>
      </c>
      <c r="AF77" s="60">
        <f t="shared" si="67"/>
        <v>0</v>
      </c>
    </row>
    <row r="78" spans="1:32" ht="15" thickBot="1" x14ac:dyDescent="0.35">
      <c r="A78" s="101" t="s">
        <v>7</v>
      </c>
      <c r="B78" s="204">
        <f>+'Qtr1'!AC78</f>
        <v>0</v>
      </c>
      <c r="C78" s="71">
        <f>+'Qtr1'!AD78</f>
        <v>0</v>
      </c>
      <c r="D78" s="71">
        <f>+'Qtr1'!AE78</f>
        <v>0</v>
      </c>
      <c r="E78" s="60">
        <f>+'Qtr1'!AF78</f>
        <v>0</v>
      </c>
      <c r="F78" s="102">
        <v>0</v>
      </c>
      <c r="G78" s="103">
        <v>0</v>
      </c>
      <c r="H78" s="104">
        <v>0</v>
      </c>
      <c r="I78" s="105">
        <f t="shared" si="57"/>
        <v>0</v>
      </c>
      <c r="J78" s="106">
        <f>+C78+G78</f>
        <v>0</v>
      </c>
      <c r="K78" s="106">
        <f>+D78+H78</f>
        <v>0</v>
      </c>
      <c r="L78" s="107">
        <f t="shared" si="58"/>
        <v>0</v>
      </c>
      <c r="M78" s="201"/>
      <c r="N78" s="207"/>
      <c r="O78" s="128"/>
      <c r="P78" s="128"/>
      <c r="Q78" s="128"/>
      <c r="R78" s="128"/>
      <c r="S78" s="128"/>
      <c r="T78" s="108"/>
      <c r="U78" s="105">
        <f t="shared" si="59"/>
        <v>0</v>
      </c>
      <c r="V78" s="106"/>
      <c r="W78" s="188">
        <f t="shared" si="60"/>
        <v>0</v>
      </c>
      <c r="X78" s="107">
        <f t="shared" si="61"/>
        <v>0</v>
      </c>
      <c r="Y78" s="109">
        <f t="shared" si="62"/>
        <v>0</v>
      </c>
      <c r="Z78" s="106"/>
      <c r="AA78" s="106">
        <f t="shared" si="63"/>
        <v>0</v>
      </c>
      <c r="AB78" s="110">
        <f t="shared" si="64"/>
        <v>0</v>
      </c>
      <c r="AC78" s="105">
        <f t="shared" si="65"/>
        <v>0</v>
      </c>
      <c r="AD78" s="106">
        <f>V78+Z78+AA78+AB78</f>
        <v>0</v>
      </c>
      <c r="AE78" s="106">
        <f t="shared" si="66"/>
        <v>0</v>
      </c>
      <c r="AF78" s="107">
        <f t="shared" si="67"/>
        <v>0</v>
      </c>
    </row>
    <row r="79" spans="1:32" ht="15" thickBot="1" x14ac:dyDescent="0.35">
      <c r="A79" s="133" t="s">
        <v>19</v>
      </c>
      <c r="B79" s="77">
        <f t="shared" ref="B79:L79" si="70">SUM(B72:B78)</f>
        <v>0</v>
      </c>
      <c r="C79" s="81">
        <f t="shared" si="70"/>
        <v>0</v>
      </c>
      <c r="D79" s="81">
        <f t="shared" si="70"/>
        <v>514187.82966620929</v>
      </c>
      <c r="E79" s="79">
        <f t="shared" si="70"/>
        <v>514187.82966620929</v>
      </c>
      <c r="F79" s="80">
        <f t="shared" si="70"/>
        <v>0</v>
      </c>
      <c r="G79" s="81">
        <f t="shared" si="70"/>
        <v>0</v>
      </c>
      <c r="H79" s="82">
        <f t="shared" si="70"/>
        <v>0</v>
      </c>
      <c r="I79" s="77">
        <f t="shared" si="70"/>
        <v>0</v>
      </c>
      <c r="J79" s="81">
        <f t="shared" si="70"/>
        <v>0</v>
      </c>
      <c r="K79" s="81"/>
      <c r="L79" s="79">
        <f t="shared" si="70"/>
        <v>514187.82966620929</v>
      </c>
      <c r="M79" s="80">
        <f t="shared" ref="M79:AF79" si="71">SUM(M72:M78)</f>
        <v>0</v>
      </c>
      <c r="N79" s="131">
        <f t="shared" si="71"/>
        <v>0</v>
      </c>
      <c r="O79" s="134">
        <f t="shared" si="71"/>
        <v>0</v>
      </c>
      <c r="P79" s="131">
        <f t="shared" si="71"/>
        <v>0</v>
      </c>
      <c r="Q79" s="131">
        <f t="shared" si="71"/>
        <v>-4255.8999999999996</v>
      </c>
      <c r="R79" s="131">
        <f t="shared" si="71"/>
        <v>0</v>
      </c>
      <c r="S79" s="131">
        <f t="shared" si="71"/>
        <v>0</v>
      </c>
      <c r="T79" s="132">
        <f t="shared" si="71"/>
        <v>0</v>
      </c>
      <c r="U79" s="77">
        <f t="shared" si="71"/>
        <v>0</v>
      </c>
      <c r="V79" s="81">
        <f t="shared" si="71"/>
        <v>0</v>
      </c>
      <c r="W79" s="81">
        <f t="shared" si="71"/>
        <v>509931.92966620927</v>
      </c>
      <c r="X79" s="79">
        <f t="shared" si="71"/>
        <v>509931.92966620927</v>
      </c>
      <c r="Y79" s="84">
        <f t="shared" si="71"/>
        <v>0.10826697686328179</v>
      </c>
      <c r="Z79" s="81">
        <f>SUM(Z72:Z78)</f>
        <v>0</v>
      </c>
      <c r="AA79" s="81">
        <f>SUM(AA72:AA78)</f>
        <v>0</v>
      </c>
      <c r="AB79" s="82">
        <f t="shared" si="71"/>
        <v>16429.798481152167</v>
      </c>
      <c r="AC79" s="77">
        <f t="shared" si="71"/>
        <v>0</v>
      </c>
      <c r="AD79" s="81">
        <f t="shared" si="71"/>
        <v>0</v>
      </c>
      <c r="AE79" s="81">
        <f t="shared" si="71"/>
        <v>526361.72814736143</v>
      </c>
      <c r="AF79" s="79">
        <f t="shared" si="71"/>
        <v>526361.72814736143</v>
      </c>
    </row>
    <row r="80" spans="1:32" ht="4.5" customHeight="1" thickTop="1" thickBot="1" x14ac:dyDescent="0.45">
      <c r="A80" s="135"/>
      <c r="B80" s="136"/>
      <c r="C80" s="137"/>
      <c r="D80" s="137"/>
      <c r="E80" s="138"/>
      <c r="F80" s="139"/>
      <c r="G80" s="140"/>
      <c r="H80" s="141"/>
      <c r="I80" s="142"/>
      <c r="J80" s="140"/>
      <c r="K80" s="140"/>
      <c r="L80" s="143"/>
      <c r="M80" s="139"/>
      <c r="N80" s="144"/>
      <c r="O80" s="144"/>
      <c r="P80" s="144"/>
      <c r="Q80" s="144"/>
      <c r="R80" s="144"/>
      <c r="S80" s="144"/>
      <c r="T80" s="145"/>
      <c r="U80" s="136"/>
      <c r="V80" s="137"/>
      <c r="W80" s="137"/>
      <c r="X80" s="138"/>
      <c r="Y80" s="146"/>
      <c r="Z80" s="137"/>
      <c r="AA80" s="137"/>
      <c r="AB80" s="147"/>
      <c r="AC80" s="136"/>
      <c r="AD80" s="137"/>
      <c r="AE80" s="137"/>
      <c r="AF80" s="138"/>
    </row>
    <row r="81" spans="1:32" ht="15" thickBot="1" x14ac:dyDescent="0.35">
      <c r="A81" s="148" t="s">
        <v>20</v>
      </c>
      <c r="B81" s="77">
        <f t="shared" ref="B81:AE81" si="72">+B28+B58+B70+B79</f>
        <v>2051182.2100000002</v>
      </c>
      <c r="C81" s="81">
        <f t="shared" si="72"/>
        <v>2100562.5345043414</v>
      </c>
      <c r="D81" s="81">
        <f t="shared" si="72"/>
        <v>597161.0854956588</v>
      </c>
      <c r="E81" s="79">
        <f t="shared" si="72"/>
        <v>4748905.83</v>
      </c>
      <c r="F81" s="80">
        <f t="shared" si="72"/>
        <v>0</v>
      </c>
      <c r="G81" s="81">
        <f t="shared" si="72"/>
        <v>0</v>
      </c>
      <c r="H81" s="82">
        <f t="shared" si="72"/>
        <v>0</v>
      </c>
      <c r="I81" s="77">
        <f t="shared" si="72"/>
        <v>2051182.2100000002</v>
      </c>
      <c r="J81" s="81">
        <f t="shared" si="72"/>
        <v>2100562.5345043414</v>
      </c>
      <c r="K81" s="81">
        <f t="shared" si="72"/>
        <v>82973.255829449481</v>
      </c>
      <c r="L81" s="79">
        <f t="shared" si="72"/>
        <v>4748905.83</v>
      </c>
      <c r="M81" s="80">
        <f t="shared" si="72"/>
        <v>0</v>
      </c>
      <c r="N81" s="131">
        <f t="shared" si="72"/>
        <v>750</v>
      </c>
      <c r="O81" s="131">
        <f t="shared" si="72"/>
        <v>0</v>
      </c>
      <c r="P81" s="131">
        <f t="shared" si="72"/>
        <v>0</v>
      </c>
      <c r="Q81" s="131">
        <f t="shared" si="72"/>
        <v>-39706.920000000006</v>
      </c>
      <c r="R81" s="131">
        <f t="shared" si="72"/>
        <v>0</v>
      </c>
      <c r="S81" s="131">
        <f t="shared" si="72"/>
        <v>0</v>
      </c>
      <c r="T81" s="132">
        <f>+T28+T58+T70+T79</f>
        <v>0</v>
      </c>
      <c r="U81" s="77">
        <f t="shared" si="72"/>
        <v>2051182.2100000002</v>
      </c>
      <c r="V81" s="81">
        <f t="shared" si="72"/>
        <v>2067866.0645043412</v>
      </c>
      <c r="W81" s="81">
        <f t="shared" si="72"/>
        <v>590900.63549565873</v>
      </c>
      <c r="X81" s="79">
        <f t="shared" si="72"/>
        <v>4709948.9099999992</v>
      </c>
      <c r="Y81" s="84">
        <f t="shared" si="72"/>
        <v>1</v>
      </c>
      <c r="Z81" s="212">
        <f t="shared" si="72"/>
        <v>0</v>
      </c>
      <c r="AA81" s="81">
        <f t="shared" si="72"/>
        <v>0</v>
      </c>
      <c r="AB81" s="82">
        <f t="shared" si="72"/>
        <v>151752.63000000003</v>
      </c>
      <c r="AC81" s="77">
        <f t="shared" si="72"/>
        <v>2051182.2100000002</v>
      </c>
      <c r="AD81" s="81">
        <f t="shared" si="72"/>
        <v>2195108.2641655039</v>
      </c>
      <c r="AE81" s="81">
        <f t="shared" si="72"/>
        <v>615411.06583449605</v>
      </c>
      <c r="AF81" s="79">
        <f>+AF28+AF58+AF70+AF79</f>
        <v>4861701.540000001</v>
      </c>
    </row>
    <row r="82" spans="1:32" ht="15.75" customHeight="1" thickTop="1" thickBot="1" x14ac:dyDescent="0.35">
      <c r="A82" s="229" t="s">
        <v>71</v>
      </c>
      <c r="B82" s="230"/>
      <c r="C82" s="231"/>
      <c r="D82" s="231"/>
      <c r="E82" s="232"/>
      <c r="F82" s="242"/>
      <c r="G82" s="234"/>
      <c r="H82" s="235"/>
      <c r="I82" s="236"/>
      <c r="J82" s="234"/>
      <c r="K82" s="234"/>
      <c r="L82" s="237"/>
      <c r="M82" s="242"/>
      <c r="N82" s="234"/>
      <c r="O82" s="234"/>
      <c r="P82" s="234"/>
      <c r="Q82" s="234"/>
      <c r="R82" s="234"/>
      <c r="S82" s="234"/>
      <c r="T82" s="235"/>
      <c r="U82" s="230"/>
      <c r="V82" s="231"/>
      <c r="W82" s="231"/>
      <c r="X82" s="232"/>
      <c r="Y82" s="239"/>
      <c r="Z82" s="231"/>
      <c r="AA82" s="231"/>
      <c r="AB82" s="240"/>
      <c r="AC82" s="230"/>
      <c r="AD82" s="231"/>
      <c r="AE82" s="231"/>
      <c r="AF82" s="232"/>
    </row>
    <row r="83" spans="1:32" ht="15" thickTop="1" x14ac:dyDescent="0.3">
      <c r="A83" s="223" t="s">
        <v>113</v>
      </c>
      <c r="B83" s="224">
        <f>+'Qtr1'!AC83</f>
        <v>235815.41</v>
      </c>
      <c r="C83" s="88">
        <f>+'Qtr1'!AD83</f>
        <v>0</v>
      </c>
      <c r="D83" s="88">
        <f>+'Qtr1'!AE83</f>
        <v>0</v>
      </c>
      <c r="E83" s="89">
        <f>+'Qtr1'!AF83</f>
        <v>235815.41</v>
      </c>
      <c r="F83" s="226"/>
      <c r="G83" s="227"/>
      <c r="H83" s="223"/>
      <c r="I83" s="87">
        <f t="shared" ref="I83:I89" si="73">B83+F83</f>
        <v>235815.41</v>
      </c>
      <c r="J83" s="88">
        <f t="shared" ref="J83:K89" si="74">+C83+G83</f>
        <v>0</v>
      </c>
      <c r="K83" s="88">
        <f t="shared" si="74"/>
        <v>0</v>
      </c>
      <c r="L83" s="89">
        <f t="shared" ref="L83:L89" si="75">+I83+J83+K83</f>
        <v>235815.41</v>
      </c>
      <c r="M83" s="121">
        <v>6270.38</v>
      </c>
      <c r="N83" s="227"/>
      <c r="O83" s="227"/>
      <c r="P83" s="227"/>
      <c r="Q83" s="88">
        <v>0</v>
      </c>
      <c r="R83" s="227"/>
      <c r="S83" s="227"/>
      <c r="T83" s="223"/>
      <c r="U83" s="87">
        <f t="shared" ref="U83:U89" si="76">+M83+I83</f>
        <v>242085.79</v>
      </c>
      <c r="V83" s="241">
        <f>+J83</f>
        <v>0</v>
      </c>
      <c r="W83" s="227"/>
      <c r="X83" s="89">
        <f t="shared" ref="X83:X89" si="77">+U83+V83+W83</f>
        <v>242085.79</v>
      </c>
      <c r="Y83" s="228"/>
      <c r="Z83" s="227"/>
      <c r="AA83" s="227"/>
      <c r="AB83" s="91"/>
      <c r="AC83" s="87">
        <f t="shared" ref="AC83:AC89" si="78">U83</f>
        <v>242085.79</v>
      </c>
      <c r="AD83" s="88">
        <f>+V83+AB83</f>
        <v>0</v>
      </c>
      <c r="AE83" s="88"/>
      <c r="AF83" s="89">
        <f t="shared" ref="AF83:AF89" si="79">+AC83+AD83+AE83</f>
        <v>242085.79</v>
      </c>
    </row>
    <row r="84" spans="1:32" x14ac:dyDescent="0.3">
      <c r="A84" s="100" t="s">
        <v>114</v>
      </c>
      <c r="B84" s="204">
        <f>+'Qtr1'!AC84</f>
        <v>14771.69</v>
      </c>
      <c r="C84" s="59">
        <f>+'Qtr1'!AD84</f>
        <v>0</v>
      </c>
      <c r="D84" s="59">
        <f>+'Qtr1'!AE84</f>
        <v>0</v>
      </c>
      <c r="E84" s="60">
        <f>+'Qtr1'!AF84</f>
        <v>14771.69</v>
      </c>
      <c r="F84" s="217"/>
      <c r="G84" s="33"/>
      <c r="H84" s="100"/>
      <c r="I84" s="58">
        <f t="shared" si="73"/>
        <v>14771.69</v>
      </c>
      <c r="J84" s="59">
        <f t="shared" si="74"/>
        <v>0</v>
      </c>
      <c r="K84" s="59">
        <f t="shared" si="74"/>
        <v>0</v>
      </c>
      <c r="L84" s="60">
        <f t="shared" si="75"/>
        <v>14771.69</v>
      </c>
      <c r="M84" s="56"/>
      <c r="N84" s="33"/>
      <c r="O84" s="33"/>
      <c r="P84" s="33"/>
      <c r="Q84" s="59"/>
      <c r="R84" s="33"/>
      <c r="S84" s="33"/>
      <c r="T84" s="100"/>
      <c r="U84" s="58">
        <f t="shared" si="76"/>
        <v>14771.69</v>
      </c>
      <c r="V84" s="189">
        <f t="shared" ref="V84:V89" si="80">+J84</f>
        <v>0</v>
      </c>
      <c r="W84" s="33"/>
      <c r="X84" s="60">
        <f t="shared" si="77"/>
        <v>14771.69</v>
      </c>
      <c r="Y84" s="149"/>
      <c r="Z84" s="33"/>
      <c r="AA84" s="33"/>
      <c r="AB84" s="62"/>
      <c r="AC84" s="58">
        <f t="shared" si="78"/>
        <v>14771.69</v>
      </c>
      <c r="AD84" s="59">
        <f t="shared" ref="AD84:AD89" si="81">+V84+AB84</f>
        <v>0</v>
      </c>
      <c r="AE84" s="59"/>
      <c r="AF84" s="60">
        <f t="shared" si="79"/>
        <v>14771.69</v>
      </c>
    </row>
    <row r="85" spans="1:32" x14ac:dyDescent="0.3">
      <c r="A85" s="100" t="s">
        <v>117</v>
      </c>
      <c r="B85" s="204">
        <f>+'Qtr1'!AC85</f>
        <v>343950.25</v>
      </c>
      <c r="C85" s="59">
        <f>+'Qtr1'!AD85</f>
        <v>0</v>
      </c>
      <c r="D85" s="59">
        <f>+'Qtr1'!AE85</f>
        <v>0</v>
      </c>
      <c r="E85" s="60">
        <f>+'Qtr1'!AF85</f>
        <v>343950.25</v>
      </c>
      <c r="F85" s="217"/>
      <c r="G85" s="33"/>
      <c r="H85" s="100"/>
      <c r="I85" s="58">
        <f t="shared" si="73"/>
        <v>343950.25</v>
      </c>
      <c r="J85" s="59">
        <f t="shared" si="74"/>
        <v>0</v>
      </c>
      <c r="K85" s="59">
        <f t="shared" si="74"/>
        <v>0</v>
      </c>
      <c r="L85" s="60">
        <f t="shared" si="75"/>
        <v>343950.25</v>
      </c>
      <c r="M85" s="56">
        <v>-5344.91</v>
      </c>
      <c r="N85" s="33"/>
      <c r="O85" s="33"/>
      <c r="P85" s="33"/>
      <c r="Q85" s="59"/>
      <c r="R85" s="33"/>
      <c r="S85" s="33"/>
      <c r="T85" s="100"/>
      <c r="U85" s="58">
        <f>+M85+I85+P85</f>
        <v>338605.34</v>
      </c>
      <c r="V85" s="189">
        <f t="shared" si="80"/>
        <v>0</v>
      </c>
      <c r="W85" s="33"/>
      <c r="X85" s="60">
        <f t="shared" si="77"/>
        <v>338605.34</v>
      </c>
      <c r="Y85" s="149"/>
      <c r="Z85" s="33"/>
      <c r="AA85" s="33"/>
      <c r="AB85" s="62"/>
      <c r="AC85" s="58">
        <f t="shared" si="78"/>
        <v>338605.34</v>
      </c>
      <c r="AD85" s="59">
        <f t="shared" si="81"/>
        <v>0</v>
      </c>
      <c r="AE85" s="59"/>
      <c r="AF85" s="60">
        <f t="shared" si="79"/>
        <v>338605.34</v>
      </c>
    </row>
    <row r="86" spans="1:32" x14ac:dyDescent="0.3">
      <c r="A86" s="100"/>
      <c r="B86" s="204">
        <f>+'Qtr1'!AC86</f>
        <v>0</v>
      </c>
      <c r="C86" s="59">
        <f>+'Qtr1'!AD86</f>
        <v>0</v>
      </c>
      <c r="D86" s="59">
        <f>+'Qtr1'!AE86</f>
        <v>0</v>
      </c>
      <c r="E86" s="60">
        <f>+'Qtr1'!AF86</f>
        <v>0</v>
      </c>
      <c r="F86" s="217"/>
      <c r="G86" s="33"/>
      <c r="H86" s="100"/>
      <c r="I86" s="58">
        <f t="shared" si="73"/>
        <v>0</v>
      </c>
      <c r="J86" s="59">
        <f t="shared" si="74"/>
        <v>0</v>
      </c>
      <c r="K86" s="59">
        <f t="shared" si="74"/>
        <v>0</v>
      </c>
      <c r="L86" s="60">
        <f t="shared" si="75"/>
        <v>0</v>
      </c>
      <c r="M86" s="56"/>
      <c r="N86" s="33"/>
      <c r="O86" s="33"/>
      <c r="P86" s="33"/>
      <c r="Q86" s="59"/>
      <c r="R86" s="33"/>
      <c r="S86" s="33"/>
      <c r="T86" s="100"/>
      <c r="U86" s="58">
        <f t="shared" si="76"/>
        <v>0</v>
      </c>
      <c r="V86" s="189">
        <f t="shared" si="80"/>
        <v>0</v>
      </c>
      <c r="W86" s="33"/>
      <c r="X86" s="60">
        <f t="shared" si="77"/>
        <v>0</v>
      </c>
      <c r="Y86" s="149"/>
      <c r="Z86" s="33"/>
      <c r="AA86" s="33"/>
      <c r="AB86" s="62"/>
      <c r="AC86" s="58">
        <f t="shared" si="78"/>
        <v>0</v>
      </c>
      <c r="AD86" s="59">
        <f t="shared" si="81"/>
        <v>0</v>
      </c>
      <c r="AE86" s="59"/>
      <c r="AF86" s="60">
        <f t="shared" si="79"/>
        <v>0</v>
      </c>
    </row>
    <row r="87" spans="1:32" x14ac:dyDescent="0.3">
      <c r="A87" s="100"/>
      <c r="B87" s="204">
        <f>+'Qtr1'!AC87</f>
        <v>0</v>
      </c>
      <c r="C87" s="59">
        <f>+'Qtr1'!AD87</f>
        <v>0</v>
      </c>
      <c r="D87" s="59">
        <f>+'Qtr1'!AE87</f>
        <v>0</v>
      </c>
      <c r="E87" s="60">
        <f>+'Qtr1'!AF87</f>
        <v>0</v>
      </c>
      <c r="F87" s="217"/>
      <c r="G87" s="33"/>
      <c r="H87" s="100"/>
      <c r="I87" s="58">
        <f t="shared" si="73"/>
        <v>0</v>
      </c>
      <c r="J87" s="59">
        <f t="shared" si="74"/>
        <v>0</v>
      </c>
      <c r="K87" s="59">
        <f t="shared" si="74"/>
        <v>0</v>
      </c>
      <c r="L87" s="60">
        <f t="shared" si="75"/>
        <v>0</v>
      </c>
      <c r="M87" s="56"/>
      <c r="N87" s="33"/>
      <c r="O87" s="33"/>
      <c r="P87" s="33"/>
      <c r="Q87" s="59"/>
      <c r="R87" s="33"/>
      <c r="S87" s="33"/>
      <c r="T87" s="100"/>
      <c r="U87" s="58">
        <f t="shared" si="76"/>
        <v>0</v>
      </c>
      <c r="V87" s="189">
        <f t="shared" si="80"/>
        <v>0</v>
      </c>
      <c r="W87" s="33"/>
      <c r="X87" s="60">
        <f t="shared" si="77"/>
        <v>0</v>
      </c>
      <c r="Y87" s="149"/>
      <c r="Z87" s="33"/>
      <c r="AA87" s="33"/>
      <c r="AB87" s="62"/>
      <c r="AC87" s="58">
        <f t="shared" si="78"/>
        <v>0</v>
      </c>
      <c r="AD87" s="59">
        <f t="shared" si="81"/>
        <v>0</v>
      </c>
      <c r="AE87" s="59"/>
      <c r="AF87" s="60">
        <f t="shared" si="79"/>
        <v>0</v>
      </c>
    </row>
    <row r="88" spans="1:32" x14ac:dyDescent="0.3">
      <c r="A88" s="100"/>
      <c r="B88" s="204">
        <f>+'Qtr1'!AC88</f>
        <v>0</v>
      </c>
      <c r="C88" s="59">
        <f>+'Qtr1'!AD88</f>
        <v>0</v>
      </c>
      <c r="D88" s="59">
        <f>+'Qtr1'!AE88</f>
        <v>0</v>
      </c>
      <c r="E88" s="60">
        <f>+'Qtr1'!AF88</f>
        <v>0</v>
      </c>
      <c r="F88" s="217"/>
      <c r="G88" s="33"/>
      <c r="H88" s="100"/>
      <c r="I88" s="58">
        <f t="shared" si="73"/>
        <v>0</v>
      </c>
      <c r="J88" s="59">
        <f t="shared" si="74"/>
        <v>0</v>
      </c>
      <c r="K88" s="59">
        <f t="shared" si="74"/>
        <v>0</v>
      </c>
      <c r="L88" s="60">
        <f t="shared" si="75"/>
        <v>0</v>
      </c>
      <c r="M88" s="56"/>
      <c r="N88" s="33"/>
      <c r="O88" s="33"/>
      <c r="P88" s="33"/>
      <c r="Q88" s="59"/>
      <c r="R88" s="33"/>
      <c r="S88" s="33"/>
      <c r="T88" s="100"/>
      <c r="U88" s="58">
        <f t="shared" si="76"/>
        <v>0</v>
      </c>
      <c r="V88" s="189">
        <f t="shared" si="80"/>
        <v>0</v>
      </c>
      <c r="W88" s="33"/>
      <c r="X88" s="60">
        <f t="shared" si="77"/>
        <v>0</v>
      </c>
      <c r="Y88" s="149"/>
      <c r="Z88" s="33"/>
      <c r="AA88" s="33"/>
      <c r="AB88" s="62"/>
      <c r="AC88" s="58">
        <f t="shared" si="78"/>
        <v>0</v>
      </c>
      <c r="AD88" s="59">
        <f t="shared" si="81"/>
        <v>0</v>
      </c>
      <c r="AE88" s="59"/>
      <c r="AF88" s="60">
        <f t="shared" si="79"/>
        <v>0</v>
      </c>
    </row>
    <row r="89" spans="1:32" ht="15" thickBot="1" x14ac:dyDescent="0.35">
      <c r="A89" s="150"/>
      <c r="B89" s="204">
        <f>+'Qtr1'!AC89</f>
        <v>0</v>
      </c>
      <c r="C89" s="71">
        <f>+'Qtr1'!AD89</f>
        <v>0</v>
      </c>
      <c r="D89" s="71">
        <f>+'Qtr1'!AE89</f>
        <v>0</v>
      </c>
      <c r="E89" s="60">
        <f>+'Qtr1'!AF89</f>
        <v>0</v>
      </c>
      <c r="F89" s="218"/>
      <c r="G89" s="152"/>
      <c r="H89" s="150"/>
      <c r="I89" s="105">
        <f t="shared" si="73"/>
        <v>0</v>
      </c>
      <c r="J89" s="106">
        <f t="shared" si="74"/>
        <v>0</v>
      </c>
      <c r="K89" s="106">
        <f t="shared" si="74"/>
        <v>0</v>
      </c>
      <c r="L89" s="107">
        <f t="shared" si="75"/>
        <v>0</v>
      </c>
      <c r="M89" s="102"/>
      <c r="N89" s="152"/>
      <c r="O89" s="152"/>
      <c r="P89" s="152"/>
      <c r="Q89" s="106"/>
      <c r="R89" s="152"/>
      <c r="S89" s="152"/>
      <c r="T89" s="150"/>
      <c r="U89" s="105">
        <f t="shared" si="76"/>
        <v>0</v>
      </c>
      <c r="V89" s="190">
        <f t="shared" si="80"/>
        <v>0</v>
      </c>
      <c r="W89" s="152"/>
      <c r="X89" s="107">
        <f t="shared" si="77"/>
        <v>0</v>
      </c>
      <c r="Y89" s="151"/>
      <c r="Z89" s="152"/>
      <c r="AA89" s="152"/>
      <c r="AB89" s="110"/>
      <c r="AC89" s="105">
        <f t="shared" si="78"/>
        <v>0</v>
      </c>
      <c r="AD89" s="106">
        <f t="shared" si="81"/>
        <v>0</v>
      </c>
      <c r="AE89" s="106"/>
      <c r="AF89" s="107">
        <f t="shared" si="79"/>
        <v>0</v>
      </c>
    </row>
    <row r="90" spans="1:32" ht="15" thickBot="1" x14ac:dyDescent="0.35">
      <c r="A90" s="271" t="s">
        <v>21</v>
      </c>
      <c r="B90" s="282">
        <f>+B81+SUM(B83:B89)</f>
        <v>2645719.56</v>
      </c>
      <c r="C90" s="283">
        <f t="shared" ref="C90:H90" si="82">+C81+SUM(C83:C89)</f>
        <v>2100562.5345043414</v>
      </c>
      <c r="D90" s="283">
        <f t="shared" si="82"/>
        <v>597161.0854956588</v>
      </c>
      <c r="E90" s="284">
        <f t="shared" si="82"/>
        <v>5343443.18</v>
      </c>
      <c r="F90" s="285">
        <f t="shared" si="82"/>
        <v>0</v>
      </c>
      <c r="G90" s="285">
        <f t="shared" si="82"/>
        <v>0</v>
      </c>
      <c r="H90" s="285">
        <f t="shared" si="82"/>
        <v>0</v>
      </c>
      <c r="I90" s="286">
        <f t="shared" ref="I90:L90" si="83">+I81+SUM(I83:I89)</f>
        <v>2645719.56</v>
      </c>
      <c r="J90" s="285">
        <f t="shared" si="83"/>
        <v>2100562.5345043414</v>
      </c>
      <c r="K90" s="285">
        <f t="shared" si="83"/>
        <v>82973.255829449481</v>
      </c>
      <c r="L90" s="287">
        <f t="shared" si="83"/>
        <v>5343443.18</v>
      </c>
      <c r="M90" s="288">
        <f>+M81+SUM(M83:M89)</f>
        <v>925.47000000000025</v>
      </c>
      <c r="N90" s="285">
        <f t="shared" ref="N90:T90" si="84">+N81+SUM(N83:N89)</f>
        <v>750</v>
      </c>
      <c r="O90" s="285">
        <f t="shared" si="84"/>
        <v>0</v>
      </c>
      <c r="P90" s="285">
        <f t="shared" si="84"/>
        <v>0</v>
      </c>
      <c r="Q90" s="285">
        <f t="shared" si="84"/>
        <v>-39706.920000000006</v>
      </c>
      <c r="R90" s="285">
        <f t="shared" si="84"/>
        <v>0</v>
      </c>
      <c r="S90" s="285">
        <f t="shared" si="84"/>
        <v>0</v>
      </c>
      <c r="T90" s="289">
        <f t="shared" si="84"/>
        <v>0</v>
      </c>
      <c r="U90" s="286">
        <f>+U81+SUM(U83:U89)</f>
        <v>2646645.0300000003</v>
      </c>
      <c r="V90" s="285">
        <f t="shared" ref="V90:W90" si="85">+V81+SUM(V83:V89)</f>
        <v>2067866.0645043412</v>
      </c>
      <c r="W90" s="285">
        <f t="shared" si="85"/>
        <v>590900.63549565873</v>
      </c>
      <c r="X90" s="287">
        <f>+X81+SUM(X83:X89)</f>
        <v>5305411.7299999995</v>
      </c>
      <c r="Y90" s="280"/>
      <c r="Z90" s="281"/>
      <c r="AA90" s="285">
        <f t="shared" ref="AA90:AB90" si="86">+AA81+SUM(AA83:AA89)</f>
        <v>0</v>
      </c>
      <c r="AB90" s="285">
        <f t="shared" si="86"/>
        <v>151752.63000000003</v>
      </c>
      <c r="AC90" s="286">
        <f>+AC81+SUM(AC83:AC89)</f>
        <v>2646645.0300000003</v>
      </c>
      <c r="AD90" s="285">
        <f t="shared" ref="AD90:AF90" si="87">+AD81+SUM(AD83:AD89)</f>
        <v>2195108.2641655039</v>
      </c>
      <c r="AE90" s="285">
        <f t="shared" si="87"/>
        <v>615411.06583449605</v>
      </c>
      <c r="AF90" s="287">
        <f t="shared" si="87"/>
        <v>5457164.3600000013</v>
      </c>
    </row>
    <row r="91" spans="1:32" ht="15" thickTop="1" x14ac:dyDescent="0.3">
      <c r="A91" s="153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191">
        <f>+Z81</f>
        <v>0</v>
      </c>
      <c r="AA91" s="38"/>
      <c r="AB91" s="38"/>
      <c r="AC91" s="38"/>
      <c r="AD91" s="38"/>
      <c r="AE91" s="38"/>
      <c r="AF91" s="38"/>
    </row>
    <row r="92" spans="1:32" x14ac:dyDescent="0.3">
      <c r="A92" s="153"/>
      <c r="B92" s="154" t="s">
        <v>22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38"/>
      <c r="Q92" s="38"/>
      <c r="R92" s="38"/>
      <c r="S92" s="38"/>
      <c r="T92" s="38"/>
      <c r="U92" s="38"/>
      <c r="V92" s="38"/>
      <c r="W92" s="156"/>
      <c r="X92" s="156"/>
      <c r="Y92" s="156"/>
      <c r="Z92" s="192" t="str">
        <f>"Due To Interest for the Quarter-Ending June 30, 2019"</f>
        <v>Due To Interest for the Quarter-Ending June 30, 2019</v>
      </c>
      <c r="AA92" s="215">
        <v>0</v>
      </c>
      <c r="AB92" s="38"/>
      <c r="AC92" s="38"/>
      <c r="AD92" s="38"/>
      <c r="AE92" s="38"/>
      <c r="AF92" s="38"/>
    </row>
    <row r="93" spans="1:32" x14ac:dyDescent="0.3">
      <c r="A93" s="153"/>
      <c r="B93" s="157" t="s">
        <v>23</v>
      </c>
      <c r="C93" s="155" t="s">
        <v>24</v>
      </c>
      <c r="D93" s="155"/>
      <c r="E93" s="155"/>
      <c r="F93" s="155" t="s">
        <v>25</v>
      </c>
      <c r="G93" s="155"/>
      <c r="H93" s="155"/>
      <c r="I93" s="38"/>
      <c r="J93" s="155"/>
      <c r="K93" s="155"/>
      <c r="L93" s="155"/>
      <c r="M93" s="155"/>
      <c r="N93" s="158">
        <f>+M28</f>
        <v>0</v>
      </c>
      <c r="O93" s="157" t="s">
        <v>23</v>
      </c>
      <c r="P93" s="155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192" t="str">
        <f>"Investment Income (Loss) for the Quarter-Ending June 30, 2019"</f>
        <v>Investment Income (Loss) for the Quarter-Ending June 30, 2019</v>
      </c>
      <c r="AB93" s="215">
        <v>151752.63</v>
      </c>
      <c r="AC93" s="38"/>
      <c r="AD93" s="38"/>
      <c r="AE93" s="38"/>
      <c r="AF93" s="38"/>
    </row>
    <row r="94" spans="1:32" x14ac:dyDescent="0.3">
      <c r="A94" s="153"/>
      <c r="B94" s="160" t="s">
        <v>26</v>
      </c>
      <c r="C94" s="155" t="s">
        <v>27</v>
      </c>
      <c r="D94" s="155"/>
      <c r="E94" s="155"/>
      <c r="F94" s="155" t="s">
        <v>25</v>
      </c>
      <c r="G94" s="155"/>
      <c r="H94" s="155"/>
      <c r="I94" s="38"/>
      <c r="J94" s="155"/>
      <c r="K94" s="155"/>
      <c r="L94" s="155"/>
      <c r="M94" s="155"/>
      <c r="N94" s="161">
        <f>N58</f>
        <v>750</v>
      </c>
      <c r="O94" s="160" t="s">
        <v>26</v>
      </c>
      <c r="P94" s="155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156" t="s">
        <v>57</v>
      </c>
      <c r="AD94" s="156"/>
      <c r="AE94" s="156"/>
      <c r="AF94" s="213">
        <v>8624.57</v>
      </c>
    </row>
    <row r="95" spans="1:32" x14ac:dyDescent="0.3">
      <c r="A95" s="153"/>
      <c r="B95" s="162" t="s">
        <v>28</v>
      </c>
      <c r="C95" s="155" t="s">
        <v>24</v>
      </c>
      <c r="D95" s="155"/>
      <c r="E95" s="155"/>
      <c r="F95" s="155" t="s">
        <v>29</v>
      </c>
      <c r="G95" s="155"/>
      <c r="H95" s="155"/>
      <c r="I95" s="38"/>
      <c r="J95" s="155"/>
      <c r="K95" s="155"/>
      <c r="L95" s="155"/>
      <c r="M95" s="155"/>
      <c r="N95" s="163">
        <f>M70</f>
        <v>0</v>
      </c>
      <c r="O95" s="162" t="s">
        <v>28</v>
      </c>
      <c r="P95" s="155"/>
      <c r="Q95" s="38"/>
      <c r="R95" s="38"/>
      <c r="S95" s="38"/>
      <c r="T95" s="38"/>
      <c r="U95" s="38"/>
      <c r="V95" s="38"/>
      <c r="W95" s="38"/>
      <c r="X95" s="38"/>
      <c r="Y95" s="38"/>
      <c r="Z95" s="38" t="s">
        <v>7</v>
      </c>
      <c r="AA95" s="38" t="s">
        <v>7</v>
      </c>
      <c r="AB95" s="156"/>
      <c r="AC95" s="164" t="s">
        <v>119</v>
      </c>
      <c r="AD95" s="165"/>
      <c r="AE95" s="165"/>
      <c r="AF95" s="214">
        <v>4853076.97</v>
      </c>
    </row>
    <row r="96" spans="1:32" x14ac:dyDescent="0.3">
      <c r="A96" s="153"/>
      <c r="B96" s="166" t="s">
        <v>30</v>
      </c>
      <c r="C96" s="155" t="s">
        <v>27</v>
      </c>
      <c r="D96" s="155"/>
      <c r="E96" s="155"/>
      <c r="F96" s="155" t="s">
        <v>29</v>
      </c>
      <c r="G96" s="155"/>
      <c r="H96" s="155"/>
      <c r="I96" s="38"/>
      <c r="J96" s="155"/>
      <c r="K96" s="155"/>
      <c r="L96" s="155"/>
      <c r="M96" s="155"/>
      <c r="N96" s="167">
        <f>O79</f>
        <v>0</v>
      </c>
      <c r="O96" s="166" t="s">
        <v>30</v>
      </c>
      <c r="P96" s="155"/>
      <c r="Q96" s="38"/>
      <c r="R96" s="38"/>
      <c r="S96" s="38"/>
      <c r="T96" s="38"/>
      <c r="U96" s="38"/>
      <c r="V96" s="38"/>
      <c r="W96" s="156"/>
      <c r="X96" s="156"/>
      <c r="Y96" s="38"/>
      <c r="Z96" s="38" t="s">
        <v>7</v>
      </c>
      <c r="AA96" s="38" t="s">
        <v>7</v>
      </c>
      <c r="AB96" s="156"/>
      <c r="AC96" s="38"/>
      <c r="AD96" s="38"/>
      <c r="AE96" s="38"/>
      <c r="AF96" s="170">
        <f>+AF94+AF95</f>
        <v>4861701.54</v>
      </c>
    </row>
    <row r="97" spans="1:32" ht="15" thickBot="1" x14ac:dyDescent="0.35">
      <c r="A97" s="153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69">
        <f>SUM(N93:N96)</f>
        <v>750</v>
      </c>
      <c r="O97" s="38" t="s">
        <v>62</v>
      </c>
      <c r="P97" s="38"/>
      <c r="Q97" s="38"/>
      <c r="R97" s="38"/>
      <c r="S97" s="38"/>
      <c r="T97" s="38"/>
      <c r="U97" s="38"/>
      <c r="V97" s="38"/>
      <c r="W97" s="156"/>
      <c r="X97" s="156"/>
      <c r="Y97" s="38"/>
      <c r="Z97" s="38"/>
      <c r="AA97" s="38"/>
      <c r="AB97" s="156"/>
      <c r="AC97" s="38" t="s">
        <v>7</v>
      </c>
      <c r="AD97" s="38"/>
      <c r="AE97" s="38"/>
      <c r="AF97" s="185"/>
    </row>
    <row r="98" spans="1:32" ht="15" thickTop="1" x14ac:dyDescent="0.3">
      <c r="A98" s="153"/>
      <c r="B98" s="156"/>
      <c r="C98" s="156"/>
      <c r="D98" s="170"/>
      <c r="E98" s="156"/>
      <c r="F98" s="156"/>
      <c r="G98" s="156"/>
      <c r="H98" s="156"/>
      <c r="I98" s="156"/>
      <c r="J98" s="38"/>
      <c r="K98" s="38"/>
      <c r="L98" s="171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156"/>
      <c r="X98" s="156"/>
      <c r="Y98" s="38"/>
      <c r="Z98" s="38"/>
      <c r="AA98" s="38"/>
      <c r="AB98" s="156"/>
      <c r="AC98" s="38" t="s">
        <v>120</v>
      </c>
      <c r="AD98" s="38"/>
      <c r="AE98" s="38"/>
      <c r="AF98" s="185">
        <f>+AF81-AF96</f>
        <v>0</v>
      </c>
    </row>
    <row r="99" spans="1:32" x14ac:dyDescent="0.3">
      <c r="A99" s="153"/>
      <c r="B99" s="156"/>
      <c r="C99" s="156"/>
      <c r="D99" s="170"/>
      <c r="E99" s="156"/>
      <c r="F99" s="156"/>
      <c r="G99" s="156"/>
      <c r="H99" s="156"/>
      <c r="I99" s="156"/>
      <c r="J99" s="38"/>
      <c r="K99" s="38"/>
      <c r="L99" s="171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156"/>
      <c r="X99" s="156"/>
      <c r="Y99" s="38"/>
      <c r="Z99" s="38"/>
      <c r="AA99" s="38"/>
      <c r="AB99" s="156"/>
      <c r="AC99" s="38"/>
      <c r="AD99" s="38"/>
      <c r="AE99" s="38"/>
      <c r="AF99"/>
    </row>
    <row r="100" spans="1:32" x14ac:dyDescent="0.3">
      <c r="A100" s="153"/>
      <c r="B100" s="156"/>
      <c r="C100" s="156"/>
      <c r="D100" s="170"/>
      <c r="E100" s="156"/>
      <c r="F100" s="156"/>
      <c r="G100" s="156"/>
      <c r="H100" s="156"/>
      <c r="I100" s="156"/>
      <c r="J100" s="38"/>
      <c r="K100" s="38"/>
      <c r="L100" s="171"/>
      <c r="M100" s="38"/>
      <c r="N100" s="156"/>
      <c r="O100" s="156"/>
      <c r="P100" s="38" t="s">
        <v>7</v>
      </c>
      <c r="Q100" s="38"/>
      <c r="R100" s="38"/>
      <c r="S100" s="38"/>
      <c r="T100" s="38"/>
      <c r="U100" s="38"/>
      <c r="V100" s="38"/>
      <c r="W100" s="156"/>
      <c r="X100" s="156"/>
      <c r="Y100" s="38"/>
      <c r="Z100" s="38"/>
      <c r="AA100" s="38"/>
      <c r="AB100" s="156"/>
      <c r="AC100" s="38"/>
      <c r="AD100" s="38"/>
      <c r="AE100" s="38"/>
      <c r="AF100" s="185"/>
    </row>
    <row r="101" spans="1:32" x14ac:dyDescent="0.3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</row>
  </sheetData>
  <mergeCells count="8">
    <mergeCell ref="Y2:AB2"/>
    <mergeCell ref="AC2:AF2"/>
    <mergeCell ref="B1:C1"/>
    <mergeCell ref="B2:E2"/>
    <mergeCell ref="F2:G2"/>
    <mergeCell ref="I2:L2"/>
    <mergeCell ref="M2:T2"/>
    <mergeCell ref="U2:X2"/>
  </mergeCells>
  <hyperlinks>
    <hyperlink ref="W60" r:id="rId1" display="+l31+@sum(o31..t31)" xr:uid="{00000000-0004-0000-0100-000000000000}"/>
    <hyperlink ref="W61:W69" r:id="rId2" display="+l31+@sum(o31..t31)" xr:uid="{00000000-0004-0000-0100-000001000000}"/>
    <hyperlink ref="W72:W78" r:id="rId3" display="+l31+@sum(o31..t31)" xr:uid="{00000000-0004-0000-0100-000002000000}"/>
    <hyperlink ref="W73" r:id="rId4" display="+l31+@sum(o31..t31)" xr:uid="{00000000-0004-0000-0100-000003000000}"/>
    <hyperlink ref="U90" r:id="rId5" display="=+U81+@sum(u83..u89)" xr:uid="{00000000-0004-0000-0100-000004000000}"/>
    <hyperlink ref="V90:W90" r:id="rId6" display="=+U81+@sum(u83..u89)" xr:uid="{00000000-0004-0000-0100-000005000000}"/>
    <hyperlink ref="X90" r:id="rId7" display="=+U81+@sum(u83..u89)" xr:uid="{00000000-0004-0000-0100-000006000000}"/>
    <hyperlink ref="B90" r:id="rId8" display="=+B81+@sum(b83..b90)" xr:uid="{00000000-0004-0000-0100-000007000000}"/>
    <hyperlink ref="C90:E90" r:id="rId9" display="=+B81+@sum(b83..b90)" xr:uid="{00000000-0004-0000-0100-000008000000}"/>
    <hyperlink ref="AC90" r:id="rId10" display="=+AC81+@sum(ac83..ac89)" xr:uid="{00000000-0004-0000-0100-000009000000}"/>
    <hyperlink ref="AD90:AF90" r:id="rId11" display="=+AC81+@sum(ac83..ac89)" xr:uid="{00000000-0004-0000-0100-00000A000000}"/>
    <hyperlink ref="M90" r:id="rId12" display="=+M81+@sum(m83..m89)" xr:uid="{00000000-0004-0000-0100-00000B000000}"/>
    <hyperlink ref="N90:T90" r:id="rId13" display="=+M81+@sum(m83..m89)" xr:uid="{00000000-0004-0000-0100-00000C000000}"/>
    <hyperlink ref="I90:L90" r:id="rId14" display="=+B81+@sum(b83..b90)" xr:uid="{00000000-0004-0000-0100-00000D000000}"/>
    <hyperlink ref="V4" r:id="rId15" display="=+@SUM(P4:T4)+V4" xr:uid="{00000000-0004-0000-0100-00000E000000}"/>
    <hyperlink ref="V5:V27" r:id="rId16" display="=+@SUM(P4:T4)+V4" xr:uid="{00000000-0004-0000-0100-00000F000000}"/>
    <hyperlink ref="F90:H90" r:id="rId17" display="=+B81+@sum(b83..b90)" xr:uid="{00000000-0004-0000-0100-000010000000}"/>
    <hyperlink ref="AA90:AB90" r:id="rId18" display="=+B81+@sum(b83..b90)" xr:uid="{00000000-0004-0000-0100-000011000000}"/>
  </hyperlinks>
  <pageMargins left="0.7" right="0.7" top="0.75" bottom="0.75" header="0.3" footer="0.3"/>
  <pageSetup orientation="portrait"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F10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" sqref="D1"/>
    </sheetView>
  </sheetViews>
  <sheetFormatPr defaultRowHeight="14.4" x14ac:dyDescent="0.3"/>
  <cols>
    <col min="1" max="1" width="50.6640625" customWidth="1"/>
    <col min="2" max="17" width="15.6640625" customWidth="1"/>
    <col min="18" max="20" width="8.6640625" customWidth="1"/>
    <col min="21" max="25" width="15.6640625" customWidth="1"/>
    <col min="26" max="26" width="9.109375" customWidth="1"/>
    <col min="27" max="31" width="15.6640625" customWidth="1"/>
    <col min="32" max="32" width="15.6640625" style="11" customWidth="1"/>
  </cols>
  <sheetData>
    <row r="1" spans="1:32" s="411" customFormat="1" ht="18.600000000000001" thickBot="1" x14ac:dyDescent="0.4">
      <c r="A1" s="408" t="s">
        <v>0</v>
      </c>
      <c r="B1" s="428" t="s">
        <v>132</v>
      </c>
      <c r="C1" s="429"/>
      <c r="D1" s="409">
        <f>'Qtr1'!$D1</f>
        <v>2025</v>
      </c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</row>
    <row r="2" spans="1:32" x14ac:dyDescent="0.3">
      <c r="A2" s="35"/>
      <c r="B2" s="418" t="s">
        <v>133</v>
      </c>
      <c r="C2" s="419"/>
      <c r="D2" s="419"/>
      <c r="E2" s="420"/>
      <c r="F2" s="418" t="s">
        <v>83</v>
      </c>
      <c r="G2" s="419"/>
      <c r="H2" s="39"/>
      <c r="I2" s="423" t="s">
        <v>134</v>
      </c>
      <c r="J2" s="424"/>
      <c r="K2" s="424"/>
      <c r="L2" s="425"/>
      <c r="M2" s="419" t="s">
        <v>135</v>
      </c>
      <c r="N2" s="419"/>
      <c r="O2" s="419"/>
      <c r="P2" s="419"/>
      <c r="Q2" s="419"/>
      <c r="R2" s="419"/>
      <c r="S2" s="419"/>
      <c r="T2" s="420"/>
      <c r="U2" s="418" t="s">
        <v>136</v>
      </c>
      <c r="V2" s="419"/>
      <c r="W2" s="419"/>
      <c r="X2" s="420"/>
      <c r="Y2" s="418" t="s">
        <v>1</v>
      </c>
      <c r="Z2" s="419"/>
      <c r="AA2" s="419"/>
      <c r="AB2" s="420"/>
      <c r="AC2" s="418" t="s">
        <v>137</v>
      </c>
      <c r="AD2" s="419"/>
      <c r="AE2" s="419"/>
      <c r="AF2" s="420"/>
    </row>
    <row r="3" spans="1:32" ht="50.25" customHeight="1" thickBot="1" x14ac:dyDescent="0.35">
      <c r="A3" s="363" t="s">
        <v>72</v>
      </c>
      <c r="B3" s="265" t="s">
        <v>2</v>
      </c>
      <c r="C3" s="264" t="s">
        <v>79</v>
      </c>
      <c r="D3" s="265" t="s">
        <v>80</v>
      </c>
      <c r="E3" s="266" t="s">
        <v>3</v>
      </c>
      <c r="F3" s="263" t="s">
        <v>2</v>
      </c>
      <c r="G3" s="264" t="s">
        <v>79</v>
      </c>
      <c r="H3" s="265" t="s">
        <v>80</v>
      </c>
      <c r="I3" s="263" t="s">
        <v>2</v>
      </c>
      <c r="J3" s="264" t="s">
        <v>79</v>
      </c>
      <c r="K3" s="265" t="s">
        <v>80</v>
      </c>
      <c r="L3" s="267" t="s">
        <v>3</v>
      </c>
      <c r="M3" s="265" t="s">
        <v>4</v>
      </c>
      <c r="N3" s="268" t="s">
        <v>81</v>
      </c>
      <c r="O3" s="265" t="s">
        <v>82</v>
      </c>
      <c r="P3" s="264" t="s">
        <v>5</v>
      </c>
      <c r="Q3" s="265" t="s">
        <v>6</v>
      </c>
      <c r="R3" s="264" t="s">
        <v>7</v>
      </c>
      <c r="S3" s="269" t="s">
        <v>7</v>
      </c>
      <c r="T3" s="265" t="s">
        <v>7</v>
      </c>
      <c r="U3" s="263" t="s">
        <v>2</v>
      </c>
      <c r="V3" s="264" t="s">
        <v>79</v>
      </c>
      <c r="W3" s="265" t="s">
        <v>80</v>
      </c>
      <c r="X3" s="270" t="s">
        <v>3</v>
      </c>
      <c r="Y3" s="265" t="s">
        <v>8</v>
      </c>
      <c r="Z3" s="74"/>
      <c r="AA3" s="264" t="s">
        <v>9</v>
      </c>
      <c r="AB3" s="265" t="s">
        <v>10</v>
      </c>
      <c r="AC3" s="263" t="s">
        <v>2</v>
      </c>
      <c r="AD3" s="264" t="s">
        <v>79</v>
      </c>
      <c r="AE3" s="265" t="s">
        <v>80</v>
      </c>
      <c r="AF3" s="267" t="s">
        <v>3</v>
      </c>
    </row>
    <row r="4" spans="1:32" x14ac:dyDescent="0.3">
      <c r="A4" s="391" t="s">
        <v>74</v>
      </c>
      <c r="B4" s="90">
        <f>+'Qtr2'!AC4</f>
        <v>33533</v>
      </c>
      <c r="C4" s="88">
        <f>+'Qtr2'!AD4</f>
        <v>95328.972520728435</v>
      </c>
      <c r="D4" s="137">
        <f>+'Qtr2'!AE4</f>
        <v>0</v>
      </c>
      <c r="E4" s="89">
        <f>+'Qtr2'!AF4</f>
        <v>128861.97252072844</v>
      </c>
      <c r="F4" s="121">
        <v>0</v>
      </c>
      <c r="G4" s="122">
        <v>0</v>
      </c>
      <c r="H4" s="91"/>
      <c r="I4" s="87">
        <f>B4+F4</f>
        <v>33533</v>
      </c>
      <c r="J4" s="88">
        <f t="shared" ref="J4:K19" si="0">+C4+G4</f>
        <v>95328.972520728435</v>
      </c>
      <c r="K4" s="88">
        <f t="shared" si="0"/>
        <v>0</v>
      </c>
      <c r="L4" s="89">
        <f>I4+J4+K4</f>
        <v>128861.97252072844</v>
      </c>
      <c r="M4" s="121"/>
      <c r="N4" s="122"/>
      <c r="O4" s="88"/>
      <c r="P4" s="122"/>
      <c r="Q4" s="122">
        <v>-1178.25</v>
      </c>
      <c r="R4" s="122"/>
      <c r="S4" s="122"/>
      <c r="T4" s="123"/>
      <c r="U4" s="87">
        <f>M4+I4</f>
        <v>33533</v>
      </c>
      <c r="V4" s="294">
        <f>+J4+SUM(P4:T4)</f>
        <v>94150.722520728435</v>
      </c>
      <c r="W4" s="88"/>
      <c r="X4" s="89">
        <f>+U4+V4+W4</f>
        <v>127683.72252072844</v>
      </c>
      <c r="Y4" s="97">
        <f t="shared" ref="Y4:Y27" si="1">X4/$X$81</f>
        <v>2.6345113487734027E-2</v>
      </c>
      <c r="Z4" s="93"/>
      <c r="AA4" s="88">
        <f t="shared" ref="AA4:AA27" si="2">Y4*$AA$92</f>
        <v>0</v>
      </c>
      <c r="AB4" s="91">
        <f t="shared" ref="AB4:AB27" si="3">Y4*$AB$93</f>
        <v>599.56894248335777</v>
      </c>
      <c r="AC4" s="87">
        <f>U4</f>
        <v>33533</v>
      </c>
      <c r="AD4" s="88">
        <f>+V4+Z4+AA4+AB4</f>
        <v>94750.29146321179</v>
      </c>
      <c r="AE4" s="88"/>
      <c r="AF4" s="89">
        <f>+AC4+AD4+AE4</f>
        <v>128283.29146321179</v>
      </c>
    </row>
    <row r="5" spans="1:32" x14ac:dyDescent="0.3">
      <c r="A5" s="391"/>
      <c r="B5" s="197">
        <f>+'Qtr2'!AC5</f>
        <v>0</v>
      </c>
      <c r="C5" s="59">
        <f>+'Qtr2'!AD5</f>
        <v>0</v>
      </c>
      <c r="D5" s="59">
        <f>+'Qtr2'!AE5</f>
        <v>0</v>
      </c>
      <c r="E5" s="60">
        <f>+'Qtr2'!AF5</f>
        <v>0</v>
      </c>
      <c r="F5" s="56">
        <v>0</v>
      </c>
      <c r="G5" s="54">
        <v>0</v>
      </c>
      <c r="H5" s="62">
        <v>0</v>
      </c>
      <c r="I5" s="58">
        <f>B5+F5</f>
        <v>0</v>
      </c>
      <c r="J5" s="59">
        <f>+C5+G5</f>
        <v>0</v>
      </c>
      <c r="K5" s="59">
        <f>+D5+H5</f>
        <v>0</v>
      </c>
      <c r="L5" s="60">
        <f t="shared" ref="L5:L27" si="4">I5+J5+K5</f>
        <v>0</v>
      </c>
      <c r="M5" s="56"/>
      <c r="N5" s="54"/>
      <c r="O5" s="59"/>
      <c r="P5" s="54"/>
      <c r="Q5" s="54"/>
      <c r="R5" s="54"/>
      <c r="S5" s="54"/>
      <c r="T5" s="57"/>
      <c r="U5" s="58">
        <f t="shared" ref="U5:U27" si="5">M5+I5</f>
        <v>0</v>
      </c>
      <c r="V5" s="187">
        <f t="shared" ref="V5:V27" si="6">+J5+SUM(P5:T5)</f>
        <v>0</v>
      </c>
      <c r="W5" s="59"/>
      <c r="X5" s="60">
        <f t="shared" ref="X5:X27" si="7">+U5+V5+W5</f>
        <v>0</v>
      </c>
      <c r="Y5" s="61">
        <f t="shared" si="1"/>
        <v>0</v>
      </c>
      <c r="Z5" s="32"/>
      <c r="AA5" s="59">
        <f t="shared" si="2"/>
        <v>0</v>
      </c>
      <c r="AB5" s="62">
        <f t="shared" si="3"/>
        <v>0</v>
      </c>
      <c r="AC5" s="58">
        <f t="shared" ref="AC5:AC27" si="8">U5</f>
        <v>0</v>
      </c>
      <c r="AD5" s="59">
        <f t="shared" ref="AD5:AD27" si="9">+V5+Z5+AA5+AB5</f>
        <v>0</v>
      </c>
      <c r="AE5" s="59"/>
      <c r="AF5" s="60">
        <f t="shared" ref="AF5:AF27" si="10">+AC5+AD5+AE5</f>
        <v>0</v>
      </c>
    </row>
    <row r="6" spans="1:32" x14ac:dyDescent="0.3">
      <c r="A6" s="388" t="s">
        <v>122</v>
      </c>
      <c r="B6" s="197">
        <f>+'Qtr2'!AC6</f>
        <v>226907</v>
      </c>
      <c r="C6" s="59">
        <f>+'Qtr2'!AD6</f>
        <v>139366.25185132158</v>
      </c>
      <c r="D6" s="59">
        <f>+'Qtr2'!AE6</f>
        <v>0</v>
      </c>
      <c r="E6" s="60">
        <f>+'Qtr2'!AF6</f>
        <v>366273.25185132155</v>
      </c>
      <c r="F6" s="56">
        <v>0</v>
      </c>
      <c r="G6" s="54">
        <v>0</v>
      </c>
      <c r="H6" s="62">
        <v>0</v>
      </c>
      <c r="I6" s="58">
        <f t="shared" ref="I6:I27" si="11">B6+F6</f>
        <v>226907</v>
      </c>
      <c r="J6" s="59">
        <f t="shared" si="0"/>
        <v>139366.25185132158</v>
      </c>
      <c r="K6" s="59">
        <f t="shared" si="0"/>
        <v>0</v>
      </c>
      <c r="L6" s="60">
        <f t="shared" si="4"/>
        <v>366273.25185132155</v>
      </c>
      <c r="M6" s="56"/>
      <c r="N6" s="54"/>
      <c r="O6" s="59"/>
      <c r="P6" s="54"/>
      <c r="Q6" s="54">
        <v>-3120.96</v>
      </c>
      <c r="R6" s="54"/>
      <c r="S6" s="54"/>
      <c r="T6" s="57"/>
      <c r="U6" s="58">
        <f t="shared" si="5"/>
        <v>226907</v>
      </c>
      <c r="V6" s="187">
        <f t="shared" si="6"/>
        <v>136245.29185132158</v>
      </c>
      <c r="W6" s="59"/>
      <c r="X6" s="60">
        <f t="shared" si="7"/>
        <v>363152.29185132158</v>
      </c>
      <c r="Y6" s="61">
        <f t="shared" si="1"/>
        <v>7.4929585018956538E-2</v>
      </c>
      <c r="Z6" s="32"/>
      <c r="AA6" s="59">
        <f t="shared" si="2"/>
        <v>0</v>
      </c>
      <c r="AB6" s="62">
        <f t="shared" si="3"/>
        <v>1705.2669775535178</v>
      </c>
      <c r="AC6" s="58">
        <f t="shared" si="8"/>
        <v>226907</v>
      </c>
      <c r="AD6" s="59">
        <f t="shared" si="9"/>
        <v>137950.5588288751</v>
      </c>
      <c r="AE6" s="59"/>
      <c r="AF6" s="60">
        <f t="shared" si="10"/>
        <v>364857.55882887507</v>
      </c>
    </row>
    <row r="7" spans="1:32" x14ac:dyDescent="0.3">
      <c r="A7" s="391" t="s">
        <v>78</v>
      </c>
      <c r="B7" s="197">
        <f>+'Qtr2'!AC7</f>
        <v>127471</v>
      </c>
      <c r="C7" s="59">
        <f>+'Qtr2'!AD7</f>
        <v>52797.295976379006</v>
      </c>
      <c r="D7" s="59">
        <f>+'Qtr2'!AE7</f>
        <v>0</v>
      </c>
      <c r="E7" s="60">
        <f>+'Qtr2'!AF7</f>
        <v>180268.29597637901</v>
      </c>
      <c r="F7" s="56">
        <v>0</v>
      </c>
      <c r="G7" s="54">
        <v>0</v>
      </c>
      <c r="H7" s="62">
        <v>0</v>
      </c>
      <c r="I7" s="58">
        <f t="shared" si="11"/>
        <v>127471</v>
      </c>
      <c r="J7" s="59">
        <f t="shared" si="0"/>
        <v>52797.295976379006</v>
      </c>
      <c r="K7" s="59">
        <f t="shared" si="0"/>
        <v>0</v>
      </c>
      <c r="L7" s="60">
        <f t="shared" si="4"/>
        <v>180268.29597637901</v>
      </c>
      <c r="M7" s="56"/>
      <c r="N7" s="54"/>
      <c r="O7" s="59"/>
      <c r="P7" s="54"/>
      <c r="Q7" s="54">
        <v>-1536.13</v>
      </c>
      <c r="R7" s="54"/>
      <c r="S7" s="54"/>
      <c r="T7" s="57"/>
      <c r="U7" s="58">
        <f t="shared" si="5"/>
        <v>127471</v>
      </c>
      <c r="V7" s="187">
        <f t="shared" si="6"/>
        <v>51261.165976379008</v>
      </c>
      <c r="W7" s="59"/>
      <c r="X7" s="60">
        <f t="shared" si="7"/>
        <v>178732.16597637901</v>
      </c>
      <c r="Y7" s="61">
        <f t="shared" si="1"/>
        <v>3.6877991208251283E-2</v>
      </c>
      <c r="Z7" s="32"/>
      <c r="AA7" s="59">
        <f t="shared" si="2"/>
        <v>0</v>
      </c>
      <c r="AB7" s="62">
        <f t="shared" si="3"/>
        <v>839.27891219509684</v>
      </c>
      <c r="AC7" s="58">
        <f t="shared" si="8"/>
        <v>127471</v>
      </c>
      <c r="AD7" s="59">
        <f t="shared" si="9"/>
        <v>52100.444888574108</v>
      </c>
      <c r="AE7" s="59"/>
      <c r="AF7" s="60">
        <f t="shared" si="10"/>
        <v>179571.4448885741</v>
      </c>
    </row>
    <row r="8" spans="1:32" x14ac:dyDescent="0.3">
      <c r="A8" s="391" t="s">
        <v>98</v>
      </c>
      <c r="B8" s="197">
        <f>+'Qtr2'!AC8</f>
        <v>5135</v>
      </c>
      <c r="C8" s="59">
        <f>+'Qtr2'!AD8</f>
        <v>3239.1310164984311</v>
      </c>
      <c r="D8" s="59">
        <f>+'Qtr2'!AE8</f>
        <v>0</v>
      </c>
      <c r="E8" s="60">
        <f>+'Qtr2'!AF8</f>
        <v>8374.1310164984316</v>
      </c>
      <c r="F8" s="56">
        <v>0</v>
      </c>
      <c r="G8" s="54">
        <v>0</v>
      </c>
      <c r="H8" s="62">
        <v>0</v>
      </c>
      <c r="I8" s="58">
        <f t="shared" si="11"/>
        <v>5135</v>
      </c>
      <c r="J8" s="59">
        <f t="shared" si="0"/>
        <v>3239.1310164984311</v>
      </c>
      <c r="K8" s="59">
        <f t="shared" si="0"/>
        <v>0</v>
      </c>
      <c r="L8" s="60">
        <f t="shared" si="4"/>
        <v>8374.1310164984316</v>
      </c>
      <c r="M8" s="56"/>
      <c r="N8" s="54"/>
      <c r="O8" s="59"/>
      <c r="P8" s="54"/>
      <c r="Q8" s="54">
        <v>-71.38</v>
      </c>
      <c r="R8" s="54"/>
      <c r="S8" s="54"/>
      <c r="T8" s="57"/>
      <c r="U8" s="58">
        <f t="shared" si="5"/>
        <v>5135</v>
      </c>
      <c r="V8" s="187">
        <f t="shared" si="6"/>
        <v>3167.751016498431</v>
      </c>
      <c r="W8" s="59"/>
      <c r="X8" s="60">
        <f t="shared" si="7"/>
        <v>8302.7510164984305</v>
      </c>
      <c r="Y8" s="61">
        <f t="shared" si="1"/>
        <v>1.713115136931726E-3</v>
      </c>
      <c r="Z8" s="32"/>
      <c r="AA8" s="59">
        <f t="shared" si="2"/>
        <v>0</v>
      </c>
      <c r="AB8" s="62">
        <f t="shared" si="3"/>
        <v>38.987519696227821</v>
      </c>
      <c r="AC8" s="58">
        <f t="shared" si="8"/>
        <v>5135</v>
      </c>
      <c r="AD8" s="59">
        <f t="shared" si="9"/>
        <v>3206.738536194659</v>
      </c>
      <c r="AE8" s="59"/>
      <c r="AF8" s="60">
        <f t="shared" si="10"/>
        <v>8341.7385361946581</v>
      </c>
    </row>
    <row r="9" spans="1:32" x14ac:dyDescent="0.3">
      <c r="A9" s="391" t="s">
        <v>7</v>
      </c>
      <c r="B9" s="197">
        <f>+'Qtr2'!AC9</f>
        <v>0</v>
      </c>
      <c r="C9" s="59">
        <f>+'Qtr2'!AD9</f>
        <v>0</v>
      </c>
      <c r="D9" s="59">
        <f>+'Qtr2'!AE9</f>
        <v>0</v>
      </c>
      <c r="E9" s="60">
        <f>+'Qtr2'!AF9</f>
        <v>0</v>
      </c>
      <c r="F9" s="56">
        <v>0</v>
      </c>
      <c r="G9" s="54">
        <v>0</v>
      </c>
      <c r="H9" s="62">
        <v>0</v>
      </c>
      <c r="I9" s="58">
        <f t="shared" si="11"/>
        <v>0</v>
      </c>
      <c r="J9" s="59">
        <f t="shared" si="0"/>
        <v>0</v>
      </c>
      <c r="K9" s="59">
        <f t="shared" si="0"/>
        <v>0</v>
      </c>
      <c r="L9" s="60">
        <f t="shared" si="4"/>
        <v>0</v>
      </c>
      <c r="M9" s="56"/>
      <c r="N9" s="54"/>
      <c r="O9" s="59"/>
      <c r="P9" s="54"/>
      <c r="Q9" s="54"/>
      <c r="R9" s="54"/>
      <c r="S9" s="54"/>
      <c r="T9" s="57"/>
      <c r="U9" s="58">
        <f t="shared" si="5"/>
        <v>0</v>
      </c>
      <c r="V9" s="187">
        <f t="shared" si="6"/>
        <v>0</v>
      </c>
      <c r="W9" s="59"/>
      <c r="X9" s="60">
        <f t="shared" si="7"/>
        <v>0</v>
      </c>
      <c r="Y9" s="61">
        <f t="shared" si="1"/>
        <v>0</v>
      </c>
      <c r="Z9" s="32"/>
      <c r="AA9" s="59">
        <f t="shared" si="2"/>
        <v>0</v>
      </c>
      <c r="AB9" s="62">
        <f t="shared" si="3"/>
        <v>0</v>
      </c>
      <c r="AC9" s="58">
        <f t="shared" si="8"/>
        <v>0</v>
      </c>
      <c r="AD9" s="59">
        <f t="shared" si="9"/>
        <v>0</v>
      </c>
      <c r="AE9" s="59"/>
      <c r="AF9" s="60">
        <f t="shared" si="10"/>
        <v>0</v>
      </c>
    </row>
    <row r="10" spans="1:32" x14ac:dyDescent="0.3">
      <c r="A10" s="391" t="s">
        <v>87</v>
      </c>
      <c r="B10" s="197">
        <f>+'Qtr2'!AC10</f>
        <v>50000</v>
      </c>
      <c r="C10" s="59">
        <f>+'Qtr2'!AD10</f>
        <v>33169.825734005477</v>
      </c>
      <c r="D10" s="59">
        <f>+'Qtr2'!AE10</f>
        <v>0</v>
      </c>
      <c r="E10" s="60">
        <f>+'Qtr2'!AF10</f>
        <v>83169.825734005484</v>
      </c>
      <c r="F10" s="56">
        <v>0</v>
      </c>
      <c r="G10" s="54">
        <v>0</v>
      </c>
      <c r="H10" s="62">
        <v>0</v>
      </c>
      <c r="I10" s="58">
        <f t="shared" si="11"/>
        <v>50000</v>
      </c>
      <c r="J10" s="59">
        <f t="shared" si="0"/>
        <v>33169.825734005477</v>
      </c>
      <c r="K10" s="59">
        <f t="shared" si="0"/>
        <v>0</v>
      </c>
      <c r="L10" s="60">
        <f t="shared" si="4"/>
        <v>83169.825734005484</v>
      </c>
      <c r="M10" s="56"/>
      <c r="N10" s="54"/>
      <c r="O10" s="59"/>
      <c r="P10" s="54"/>
      <c r="Q10" s="54">
        <v>-708.91</v>
      </c>
      <c r="R10" s="54"/>
      <c r="S10" s="54"/>
      <c r="T10" s="57"/>
      <c r="U10" s="58">
        <f t="shared" si="5"/>
        <v>50000</v>
      </c>
      <c r="V10" s="187">
        <f t="shared" si="6"/>
        <v>32460.915734005477</v>
      </c>
      <c r="W10" s="59"/>
      <c r="X10" s="60">
        <f t="shared" si="7"/>
        <v>82460.915734005481</v>
      </c>
      <c r="Y10" s="61">
        <f t="shared" si="1"/>
        <v>1.701424535897415E-2</v>
      </c>
      <c r="Z10" s="32"/>
      <c r="AA10" s="59">
        <f t="shared" si="2"/>
        <v>0</v>
      </c>
      <c r="AB10" s="62">
        <f t="shared" si="3"/>
        <v>387.21461958332702</v>
      </c>
      <c r="AC10" s="58">
        <f t="shared" si="8"/>
        <v>50000</v>
      </c>
      <c r="AD10" s="59">
        <f t="shared" si="9"/>
        <v>32848.130353588807</v>
      </c>
      <c r="AE10" s="59"/>
      <c r="AF10" s="60">
        <f t="shared" si="10"/>
        <v>82848.130353588815</v>
      </c>
    </row>
    <row r="11" spans="1:32" x14ac:dyDescent="0.3">
      <c r="A11" s="391" t="s">
        <v>88</v>
      </c>
      <c r="B11" s="197">
        <f>+'Qtr2'!AC11</f>
        <v>302040</v>
      </c>
      <c r="C11" s="59">
        <f>+'Qtr2'!AD11</f>
        <v>101079.63221971941</v>
      </c>
      <c r="D11" s="59">
        <f>+'Qtr2'!AE11</f>
        <v>0</v>
      </c>
      <c r="E11" s="60">
        <f>+'Qtr2'!AF11</f>
        <v>403119.63221971941</v>
      </c>
      <c r="F11" s="56">
        <v>0</v>
      </c>
      <c r="G11" s="54">
        <v>0</v>
      </c>
      <c r="H11" s="62">
        <v>0</v>
      </c>
      <c r="I11" s="58">
        <f t="shared" si="11"/>
        <v>302040</v>
      </c>
      <c r="J11" s="59">
        <f t="shared" si="0"/>
        <v>101079.63221971941</v>
      </c>
      <c r="K11" s="59">
        <f t="shared" si="0"/>
        <v>0</v>
      </c>
      <c r="L11" s="60">
        <f t="shared" si="4"/>
        <v>403119.63221971941</v>
      </c>
      <c r="M11" s="56"/>
      <c r="N11" s="54"/>
      <c r="O11" s="59"/>
      <c r="P11" s="54"/>
      <c r="Q11" s="54">
        <v>-3435.76</v>
      </c>
      <c r="R11" s="54"/>
      <c r="S11" s="54"/>
      <c r="T11" s="57"/>
      <c r="U11" s="58">
        <f t="shared" si="5"/>
        <v>302040</v>
      </c>
      <c r="V11" s="187">
        <f t="shared" si="6"/>
        <v>97643.872219719415</v>
      </c>
      <c r="W11" s="59"/>
      <c r="X11" s="60">
        <f t="shared" si="7"/>
        <v>399683.8722197194</v>
      </c>
      <c r="Y11" s="61">
        <f t="shared" si="1"/>
        <v>8.246718348249972E-2</v>
      </c>
      <c r="Z11" s="32"/>
      <c r="AA11" s="59">
        <f t="shared" si="2"/>
        <v>0</v>
      </c>
      <c r="AB11" s="62">
        <f t="shared" si="3"/>
        <v>1876.8096031624339</v>
      </c>
      <c r="AC11" s="58">
        <f t="shared" si="8"/>
        <v>302040</v>
      </c>
      <c r="AD11" s="59">
        <f t="shared" si="9"/>
        <v>99520.681822881845</v>
      </c>
      <c r="AE11" s="59"/>
      <c r="AF11" s="60">
        <f t="shared" si="10"/>
        <v>401560.68182288186</v>
      </c>
    </row>
    <row r="12" spans="1:32" x14ac:dyDescent="0.3">
      <c r="A12" s="391" t="s">
        <v>89</v>
      </c>
      <c r="B12" s="197">
        <f>+'Qtr2'!AC12</f>
        <v>100000</v>
      </c>
      <c r="C12" s="59">
        <f>+'Qtr2'!AD12</f>
        <v>28748.5675159938</v>
      </c>
      <c r="D12" s="59">
        <f>+'Qtr2'!AE12</f>
        <v>0</v>
      </c>
      <c r="E12" s="60">
        <f>+'Qtr2'!AF12</f>
        <v>128748.5675159938</v>
      </c>
      <c r="F12" s="56">
        <v>0</v>
      </c>
      <c r="G12" s="54">
        <v>0</v>
      </c>
      <c r="H12" s="62">
        <v>0</v>
      </c>
      <c r="I12" s="58">
        <f t="shared" si="11"/>
        <v>100000</v>
      </c>
      <c r="J12" s="59">
        <f t="shared" si="0"/>
        <v>28748.5675159938</v>
      </c>
      <c r="K12" s="59">
        <f t="shared" si="0"/>
        <v>0</v>
      </c>
      <c r="L12" s="60">
        <f t="shared" si="4"/>
        <v>128748.5675159938</v>
      </c>
      <c r="M12" s="56"/>
      <c r="N12" s="54"/>
      <c r="O12" s="59"/>
      <c r="P12" s="54"/>
      <c r="Q12" s="54">
        <v>-1091.7</v>
      </c>
      <c r="R12" s="54"/>
      <c r="S12" s="54"/>
      <c r="T12" s="57"/>
      <c r="U12" s="58">
        <f t="shared" si="5"/>
        <v>100000</v>
      </c>
      <c r="V12" s="187">
        <f t="shared" si="6"/>
        <v>27656.867515993799</v>
      </c>
      <c r="W12" s="59"/>
      <c r="X12" s="60">
        <f t="shared" si="7"/>
        <v>127656.8675159938</v>
      </c>
      <c r="Y12" s="61">
        <f t="shared" si="1"/>
        <v>2.6339572467050418E-2</v>
      </c>
      <c r="Z12" s="32"/>
      <c r="AA12" s="59">
        <f t="shared" si="2"/>
        <v>0</v>
      </c>
      <c r="AB12" s="62">
        <f t="shared" si="3"/>
        <v>599.44283849397482</v>
      </c>
      <c r="AC12" s="58">
        <f t="shared" si="8"/>
        <v>100000</v>
      </c>
      <c r="AD12" s="59">
        <f t="shared" si="9"/>
        <v>28256.310354487774</v>
      </c>
      <c r="AE12" s="59"/>
      <c r="AF12" s="60">
        <f t="shared" si="10"/>
        <v>128256.31035448777</v>
      </c>
    </row>
    <row r="13" spans="1:32" x14ac:dyDescent="0.3">
      <c r="A13" s="391" t="s">
        <v>90</v>
      </c>
      <c r="B13" s="197">
        <f>+'Qtr2'!AC13</f>
        <v>51150</v>
      </c>
      <c r="C13" s="59">
        <f>+'Qtr2'!AD13</f>
        <v>14674.908548722318</v>
      </c>
      <c r="D13" s="59">
        <f>+'Qtr2'!AE13</f>
        <v>0</v>
      </c>
      <c r="E13" s="60">
        <f>+'Qtr2'!AF13</f>
        <v>65824.90854872232</v>
      </c>
      <c r="F13" s="56">
        <v>0</v>
      </c>
      <c r="G13" s="54">
        <v>0</v>
      </c>
      <c r="H13" s="62">
        <v>0</v>
      </c>
      <c r="I13" s="58">
        <f t="shared" si="11"/>
        <v>51150</v>
      </c>
      <c r="J13" s="59">
        <f t="shared" si="0"/>
        <v>14674.908548722318</v>
      </c>
      <c r="K13" s="59">
        <f t="shared" si="0"/>
        <v>0</v>
      </c>
      <c r="L13" s="60">
        <f t="shared" si="4"/>
        <v>65824.90854872232</v>
      </c>
      <c r="M13" s="56"/>
      <c r="N13" s="54"/>
      <c r="O13" s="59"/>
      <c r="P13" s="54"/>
      <c r="Q13" s="54">
        <v>-441.78</v>
      </c>
      <c r="R13" s="54"/>
      <c r="S13" s="54"/>
      <c r="T13" s="57"/>
      <c r="U13" s="58">
        <f t="shared" si="5"/>
        <v>51150</v>
      </c>
      <c r="V13" s="187">
        <f t="shared" si="6"/>
        <v>14233.128548722318</v>
      </c>
      <c r="W13" s="59"/>
      <c r="X13" s="60">
        <f t="shared" si="7"/>
        <v>65383.128548722321</v>
      </c>
      <c r="Y13" s="61">
        <f t="shared" si="1"/>
        <v>1.3490568005013746E-2</v>
      </c>
      <c r="Z13" s="32"/>
      <c r="AA13" s="59">
        <f t="shared" si="2"/>
        <v>0</v>
      </c>
      <c r="AB13" s="62">
        <f t="shared" si="3"/>
        <v>307.02185420578411</v>
      </c>
      <c r="AC13" s="58">
        <f t="shared" si="8"/>
        <v>51150</v>
      </c>
      <c r="AD13" s="59">
        <f t="shared" si="9"/>
        <v>14540.150402928102</v>
      </c>
      <c r="AE13" s="59"/>
      <c r="AF13" s="60">
        <f t="shared" si="10"/>
        <v>65690.150402928106</v>
      </c>
    </row>
    <row r="14" spans="1:32" x14ac:dyDescent="0.3">
      <c r="A14" s="391" t="s">
        <v>91</v>
      </c>
      <c r="B14" s="197">
        <f>+'Qtr2'!AC14</f>
        <v>85200</v>
      </c>
      <c r="C14" s="59">
        <f>+'Qtr2'!AD14</f>
        <v>29092.206261056584</v>
      </c>
      <c r="D14" s="59">
        <f>+'Qtr2'!AE14</f>
        <v>0</v>
      </c>
      <c r="E14" s="60">
        <f>+'Qtr2'!AF14</f>
        <v>114292.20626105659</v>
      </c>
      <c r="F14" s="56">
        <v>0</v>
      </c>
      <c r="G14" s="54">
        <v>0</v>
      </c>
      <c r="H14" s="62">
        <v>0</v>
      </c>
      <c r="I14" s="58">
        <f t="shared" si="11"/>
        <v>85200</v>
      </c>
      <c r="J14" s="59">
        <f t="shared" si="0"/>
        <v>29092.206261056584</v>
      </c>
      <c r="K14" s="59">
        <f t="shared" si="0"/>
        <v>0</v>
      </c>
      <c r="L14" s="60">
        <f t="shared" si="4"/>
        <v>114292.20626105659</v>
      </c>
      <c r="M14" s="56"/>
      <c r="N14" s="54"/>
      <c r="O14" s="59"/>
      <c r="P14" s="54"/>
      <c r="Q14" s="54">
        <v>-974.16</v>
      </c>
      <c r="R14" s="54"/>
      <c r="S14" s="54"/>
      <c r="T14" s="57"/>
      <c r="U14" s="58">
        <f t="shared" si="5"/>
        <v>85200</v>
      </c>
      <c r="V14" s="187">
        <f t="shared" si="6"/>
        <v>28118.046261056585</v>
      </c>
      <c r="W14" s="59"/>
      <c r="X14" s="60">
        <f t="shared" si="7"/>
        <v>113318.04626105659</v>
      </c>
      <c r="Y14" s="61">
        <f t="shared" si="1"/>
        <v>2.3381028764031989E-2</v>
      </c>
      <c r="Z14" s="32"/>
      <c r="AA14" s="59">
        <f t="shared" si="2"/>
        <v>0</v>
      </c>
      <c r="AB14" s="62">
        <f t="shared" si="3"/>
        <v>532.11153167931866</v>
      </c>
      <c r="AC14" s="58">
        <f t="shared" si="8"/>
        <v>85200</v>
      </c>
      <c r="AD14" s="59">
        <f t="shared" si="9"/>
        <v>28650.157792735903</v>
      </c>
      <c r="AE14" s="59"/>
      <c r="AF14" s="60">
        <f t="shared" si="10"/>
        <v>113850.1577927359</v>
      </c>
    </row>
    <row r="15" spans="1:32" x14ac:dyDescent="0.3">
      <c r="A15" s="391" t="s">
        <v>94</v>
      </c>
      <c r="B15" s="197">
        <f>+'Qtr2'!AC15</f>
        <v>315304.14</v>
      </c>
      <c r="C15" s="59">
        <f>+'Qtr2'!AD15</f>
        <v>96340.309491512933</v>
      </c>
      <c r="D15" s="59">
        <f>+'Qtr2'!AE15</f>
        <v>0</v>
      </c>
      <c r="E15" s="60">
        <f>+'Qtr2'!AF15</f>
        <v>411644.44949151296</v>
      </c>
      <c r="F15" s="56">
        <v>0</v>
      </c>
      <c r="G15" s="54">
        <v>0</v>
      </c>
      <c r="H15" s="62">
        <v>0</v>
      </c>
      <c r="I15" s="58">
        <f t="shared" si="11"/>
        <v>315304.14</v>
      </c>
      <c r="J15" s="59">
        <f t="shared" si="0"/>
        <v>96340.309491512933</v>
      </c>
      <c r="K15" s="59">
        <f t="shared" si="0"/>
        <v>0</v>
      </c>
      <c r="L15" s="60">
        <f t="shared" si="4"/>
        <v>411644.44949151296</v>
      </c>
      <c r="M15" s="56"/>
      <c r="N15" s="54"/>
      <c r="O15" s="59"/>
      <c r="P15" s="54"/>
      <c r="Q15" s="54">
        <v>-3504.24</v>
      </c>
      <c r="R15" s="54"/>
      <c r="S15" s="54"/>
      <c r="T15" s="57"/>
      <c r="U15" s="58">
        <f t="shared" si="5"/>
        <v>315304.14</v>
      </c>
      <c r="V15" s="187">
        <f t="shared" si="6"/>
        <v>92836.069491512928</v>
      </c>
      <c r="W15" s="59"/>
      <c r="X15" s="60">
        <f t="shared" si="7"/>
        <v>408140.20949151297</v>
      </c>
      <c r="Y15" s="61">
        <f t="shared" si="1"/>
        <v>8.4211988229085877E-2</v>
      </c>
      <c r="Z15" s="32"/>
      <c r="AA15" s="59">
        <f t="shared" si="2"/>
        <v>0</v>
      </c>
      <c r="AB15" s="62">
        <f t="shared" si="3"/>
        <v>1916.5183232344757</v>
      </c>
      <c r="AC15" s="58">
        <f t="shared" si="8"/>
        <v>315304.14</v>
      </c>
      <c r="AD15" s="59">
        <f t="shared" si="9"/>
        <v>94752.5878147474</v>
      </c>
      <c r="AE15" s="59"/>
      <c r="AF15" s="60">
        <f t="shared" si="10"/>
        <v>410056.72781474743</v>
      </c>
    </row>
    <row r="16" spans="1:32" x14ac:dyDescent="0.3">
      <c r="A16" s="391" t="s">
        <v>115</v>
      </c>
      <c r="B16" s="197">
        <f>+'Qtr2'!AC16</f>
        <v>203439.05</v>
      </c>
      <c r="C16" s="59">
        <f>+'Qtr2'!AD16</f>
        <v>49461.164469341835</v>
      </c>
      <c r="D16" s="59">
        <f>+'Qtr2'!AE16</f>
        <v>0</v>
      </c>
      <c r="E16" s="60">
        <f>+'Qtr2'!AF16</f>
        <v>252900.21446934182</v>
      </c>
      <c r="F16" s="56">
        <v>0</v>
      </c>
      <c r="G16" s="54">
        <v>0</v>
      </c>
      <c r="H16" s="62">
        <v>0</v>
      </c>
      <c r="I16" s="58">
        <f t="shared" si="11"/>
        <v>203439.05</v>
      </c>
      <c r="J16" s="59">
        <f t="shared" si="0"/>
        <v>49461.164469341835</v>
      </c>
      <c r="K16" s="59">
        <f t="shared" si="0"/>
        <v>0</v>
      </c>
      <c r="L16" s="60">
        <f t="shared" si="4"/>
        <v>252900.21446934182</v>
      </c>
      <c r="M16" s="56"/>
      <c r="N16" s="54"/>
      <c r="O16" s="59"/>
      <c r="P16" s="54"/>
      <c r="Q16" s="54">
        <v>-2141.13</v>
      </c>
      <c r="R16" s="54"/>
      <c r="S16" s="54"/>
      <c r="T16" s="57"/>
      <c r="U16" s="58">
        <f t="shared" si="5"/>
        <v>203439.05</v>
      </c>
      <c r="V16" s="187">
        <f t="shared" si="6"/>
        <v>47320.034469341837</v>
      </c>
      <c r="W16" s="59"/>
      <c r="X16" s="60">
        <f t="shared" si="7"/>
        <v>250759.08446934182</v>
      </c>
      <c r="Y16" s="61">
        <f t="shared" si="1"/>
        <v>5.1739379209848904E-2</v>
      </c>
      <c r="Z16" s="32"/>
      <c r="AA16" s="59">
        <f t="shared" si="2"/>
        <v>0</v>
      </c>
      <c r="AB16" s="62">
        <f t="shared" si="3"/>
        <v>1177.4982442963358</v>
      </c>
      <c r="AC16" s="58">
        <f t="shared" si="8"/>
        <v>203439.05</v>
      </c>
      <c r="AD16" s="59">
        <f t="shared" si="9"/>
        <v>48497.532713638175</v>
      </c>
      <c r="AE16" s="59"/>
      <c r="AF16" s="60">
        <f t="shared" si="10"/>
        <v>251936.58271363817</v>
      </c>
    </row>
    <row r="17" spans="1:32" x14ac:dyDescent="0.3">
      <c r="A17" s="391" t="s">
        <v>92</v>
      </c>
      <c r="B17" s="197">
        <f>+'Qtr2'!AC17</f>
        <v>200356.02</v>
      </c>
      <c r="C17" s="59">
        <f>+'Qtr2'!AD17</f>
        <v>48260.572291336393</v>
      </c>
      <c r="D17" s="59">
        <f>+'Qtr2'!AE17</f>
        <v>0</v>
      </c>
      <c r="E17" s="60">
        <f>+'Qtr2'!AF17</f>
        <v>248616.59229133639</v>
      </c>
      <c r="F17" s="56">
        <v>0</v>
      </c>
      <c r="G17" s="54">
        <v>0</v>
      </c>
      <c r="H17" s="62">
        <v>0</v>
      </c>
      <c r="I17" s="58">
        <f t="shared" si="11"/>
        <v>200356.02</v>
      </c>
      <c r="J17" s="59">
        <f t="shared" si="0"/>
        <v>48260.572291336393</v>
      </c>
      <c r="K17" s="59">
        <f t="shared" si="0"/>
        <v>0</v>
      </c>
      <c r="L17" s="60">
        <f t="shared" si="4"/>
        <v>248616.59229133639</v>
      </c>
      <c r="M17" s="56"/>
      <c r="N17" s="54"/>
      <c r="O17" s="59"/>
      <c r="P17" s="54"/>
      <c r="Q17" s="54">
        <v>-2102.4299999999998</v>
      </c>
      <c r="R17" s="54"/>
      <c r="S17" s="54"/>
      <c r="T17" s="57"/>
      <c r="U17" s="58">
        <f t="shared" si="5"/>
        <v>200356.02</v>
      </c>
      <c r="V17" s="187">
        <f t="shared" si="6"/>
        <v>46158.142291336393</v>
      </c>
      <c r="W17" s="59"/>
      <c r="X17" s="60">
        <f t="shared" si="7"/>
        <v>246514.1622913364</v>
      </c>
      <c r="Y17" s="61">
        <f t="shared" si="1"/>
        <v>5.0863520061021246E-2</v>
      </c>
      <c r="Z17" s="32"/>
      <c r="AA17" s="59">
        <f t="shared" si="2"/>
        <v>0</v>
      </c>
      <c r="AB17" s="62">
        <f t="shared" si="3"/>
        <v>1157.5652140639372</v>
      </c>
      <c r="AC17" s="58">
        <f t="shared" si="8"/>
        <v>200356.02</v>
      </c>
      <c r="AD17" s="59">
        <f t="shared" si="9"/>
        <v>47315.707505400329</v>
      </c>
      <c r="AE17" s="59"/>
      <c r="AF17" s="60">
        <f t="shared" si="10"/>
        <v>247671.72750540031</v>
      </c>
    </row>
    <row r="18" spans="1:32" x14ac:dyDescent="0.3">
      <c r="A18" s="391" t="s">
        <v>93</v>
      </c>
      <c r="B18" s="197">
        <f>+'Qtr2'!AC18</f>
        <v>120817</v>
      </c>
      <c r="C18" s="59">
        <f>+'Qtr2'!AD18</f>
        <v>30890.890583589535</v>
      </c>
      <c r="D18" s="59">
        <f>+'Qtr2'!AE18</f>
        <v>0</v>
      </c>
      <c r="E18" s="60">
        <f>+'Qtr2'!AF18</f>
        <v>151707.89058358953</v>
      </c>
      <c r="F18" s="56">
        <v>0</v>
      </c>
      <c r="G18" s="54">
        <v>0</v>
      </c>
      <c r="H18" s="62">
        <v>0</v>
      </c>
      <c r="I18" s="58">
        <f t="shared" si="11"/>
        <v>120817</v>
      </c>
      <c r="J18" s="59">
        <f t="shared" si="0"/>
        <v>30890.890583589535</v>
      </c>
      <c r="K18" s="59">
        <f t="shared" si="0"/>
        <v>0</v>
      </c>
      <c r="L18" s="60">
        <f t="shared" si="4"/>
        <v>151707.89058358953</v>
      </c>
      <c r="M18" s="56"/>
      <c r="N18" s="54"/>
      <c r="O18" s="59"/>
      <c r="P18" s="54"/>
      <c r="Q18" s="54">
        <v>-1008.64</v>
      </c>
      <c r="R18" s="54"/>
      <c r="S18" s="54"/>
      <c r="T18" s="57"/>
      <c r="U18" s="58">
        <f t="shared" si="5"/>
        <v>120817</v>
      </c>
      <c r="V18" s="187">
        <f t="shared" si="6"/>
        <v>29882.250583589535</v>
      </c>
      <c r="W18" s="59"/>
      <c r="X18" s="60">
        <f t="shared" si="7"/>
        <v>150699.25058358954</v>
      </c>
      <c r="Y18" s="61">
        <f t="shared" si="1"/>
        <v>3.1093931009856062E-2</v>
      </c>
      <c r="Z18" s="32"/>
      <c r="AA18" s="59">
        <f t="shared" si="2"/>
        <v>0</v>
      </c>
      <c r="AB18" s="62">
        <f t="shared" si="3"/>
        <v>707.64376634436678</v>
      </c>
      <c r="AC18" s="58">
        <f t="shared" si="8"/>
        <v>120817</v>
      </c>
      <c r="AD18" s="59">
        <f t="shared" si="9"/>
        <v>30589.894349933904</v>
      </c>
      <c r="AE18" s="59"/>
      <c r="AF18" s="60">
        <f t="shared" si="10"/>
        <v>151406.89434993389</v>
      </c>
    </row>
    <row r="19" spans="1:32" x14ac:dyDescent="0.3">
      <c r="A19" s="392" t="s">
        <v>7</v>
      </c>
      <c r="B19" s="197">
        <f>+'Qtr2'!AC19</f>
        <v>0</v>
      </c>
      <c r="C19" s="59">
        <f>+'Qtr2'!AD19</f>
        <v>0</v>
      </c>
      <c r="D19" s="59">
        <f>+'Qtr2'!AE19</f>
        <v>0</v>
      </c>
      <c r="E19" s="60">
        <f>+'Qtr2'!AF19</f>
        <v>0</v>
      </c>
      <c r="F19" s="56">
        <v>0</v>
      </c>
      <c r="G19" s="54">
        <v>0</v>
      </c>
      <c r="H19" s="62">
        <v>0</v>
      </c>
      <c r="I19" s="58">
        <f t="shared" si="11"/>
        <v>0</v>
      </c>
      <c r="J19" s="59">
        <f t="shared" si="0"/>
        <v>0</v>
      </c>
      <c r="K19" s="59">
        <f t="shared" si="0"/>
        <v>0</v>
      </c>
      <c r="L19" s="60">
        <f t="shared" si="4"/>
        <v>0</v>
      </c>
      <c r="M19" s="56"/>
      <c r="N19" s="54"/>
      <c r="O19" s="59"/>
      <c r="P19" s="54"/>
      <c r="Q19" s="54"/>
      <c r="R19" s="54"/>
      <c r="S19" s="54"/>
      <c r="T19" s="57"/>
      <c r="U19" s="58">
        <f t="shared" si="5"/>
        <v>0</v>
      </c>
      <c r="V19" s="187">
        <f t="shared" si="6"/>
        <v>0</v>
      </c>
      <c r="W19" s="59"/>
      <c r="X19" s="60">
        <f t="shared" si="7"/>
        <v>0</v>
      </c>
      <c r="Y19" s="61">
        <f t="shared" si="1"/>
        <v>0</v>
      </c>
      <c r="Z19" s="32"/>
      <c r="AA19" s="59">
        <f t="shared" si="2"/>
        <v>0</v>
      </c>
      <c r="AB19" s="62">
        <f t="shared" si="3"/>
        <v>0</v>
      </c>
      <c r="AC19" s="58">
        <f t="shared" si="8"/>
        <v>0</v>
      </c>
      <c r="AD19" s="59">
        <f t="shared" si="9"/>
        <v>0</v>
      </c>
      <c r="AE19" s="59"/>
      <c r="AF19" s="60">
        <f t="shared" si="10"/>
        <v>0</v>
      </c>
    </row>
    <row r="20" spans="1:32" x14ac:dyDescent="0.3">
      <c r="A20" s="391"/>
      <c r="B20" s="197">
        <f>+'Qtr2'!AC20</f>
        <v>0</v>
      </c>
      <c r="C20" s="59">
        <f>+'Qtr2'!AD20</f>
        <v>0</v>
      </c>
      <c r="D20" s="59">
        <f>+'Qtr2'!AE20</f>
        <v>0</v>
      </c>
      <c r="E20" s="60">
        <f>+'Qtr2'!AF20</f>
        <v>0</v>
      </c>
      <c r="F20" s="56">
        <v>0</v>
      </c>
      <c r="G20" s="54">
        <v>0</v>
      </c>
      <c r="H20" s="62">
        <v>0</v>
      </c>
      <c r="I20" s="58">
        <f t="shared" si="11"/>
        <v>0</v>
      </c>
      <c r="J20" s="59">
        <f t="shared" ref="J20:K27" si="12">+C20+G20</f>
        <v>0</v>
      </c>
      <c r="K20" s="59">
        <f t="shared" si="12"/>
        <v>0</v>
      </c>
      <c r="L20" s="60">
        <f t="shared" si="4"/>
        <v>0</v>
      </c>
      <c r="M20" s="56"/>
      <c r="N20" s="54"/>
      <c r="O20" s="59"/>
      <c r="P20" s="54"/>
      <c r="Q20" s="54"/>
      <c r="R20" s="54"/>
      <c r="S20" s="54"/>
      <c r="T20" s="57"/>
      <c r="U20" s="58">
        <f t="shared" si="5"/>
        <v>0</v>
      </c>
      <c r="V20" s="187">
        <f t="shared" si="6"/>
        <v>0</v>
      </c>
      <c r="W20" s="59"/>
      <c r="X20" s="60">
        <f t="shared" si="7"/>
        <v>0</v>
      </c>
      <c r="Y20" s="61">
        <f t="shared" si="1"/>
        <v>0</v>
      </c>
      <c r="Z20" s="32"/>
      <c r="AA20" s="59">
        <f t="shared" si="2"/>
        <v>0</v>
      </c>
      <c r="AB20" s="62">
        <f t="shared" si="3"/>
        <v>0</v>
      </c>
      <c r="AC20" s="58">
        <f t="shared" si="8"/>
        <v>0</v>
      </c>
      <c r="AD20" s="59">
        <f t="shared" si="9"/>
        <v>0</v>
      </c>
      <c r="AE20" s="59"/>
      <c r="AF20" s="60">
        <f t="shared" si="10"/>
        <v>0</v>
      </c>
    </row>
    <row r="21" spans="1:32" x14ac:dyDescent="0.3">
      <c r="A21" s="391" t="s">
        <v>95</v>
      </c>
      <c r="B21" s="197">
        <f>+'Qtr2'!AC21</f>
        <v>10000</v>
      </c>
      <c r="C21" s="59">
        <f>+'Qtr2'!AD21</f>
        <v>2876.0648881531474</v>
      </c>
      <c r="D21" s="59">
        <f>+'Qtr2'!AE21</f>
        <v>0</v>
      </c>
      <c r="E21" s="60">
        <f>+'Qtr2'!AF21</f>
        <v>12876.064888153147</v>
      </c>
      <c r="F21" s="56">
        <v>0</v>
      </c>
      <c r="G21" s="54">
        <v>0</v>
      </c>
      <c r="H21" s="62">
        <v>0</v>
      </c>
      <c r="I21" s="58">
        <f t="shared" si="11"/>
        <v>10000</v>
      </c>
      <c r="J21" s="59">
        <f t="shared" si="12"/>
        <v>2876.0648881531474</v>
      </c>
      <c r="K21" s="59">
        <f t="shared" si="12"/>
        <v>0</v>
      </c>
      <c r="L21" s="60">
        <f t="shared" si="4"/>
        <v>12876.064888153147</v>
      </c>
      <c r="M21" s="56"/>
      <c r="N21" s="54"/>
      <c r="O21" s="59"/>
      <c r="P21" s="54"/>
      <c r="Q21" s="54">
        <v>-107.29</v>
      </c>
      <c r="R21" s="54"/>
      <c r="S21" s="54"/>
      <c r="T21" s="57"/>
      <c r="U21" s="58">
        <f t="shared" si="5"/>
        <v>10000</v>
      </c>
      <c r="V21" s="187">
        <f t="shared" si="6"/>
        <v>2768.7748881531475</v>
      </c>
      <c r="W21" s="59"/>
      <c r="X21" s="60">
        <f t="shared" si="7"/>
        <v>12768.774888153148</v>
      </c>
      <c r="Y21" s="61">
        <f t="shared" si="1"/>
        <v>2.6345944250890088E-3</v>
      </c>
      <c r="Z21" s="32"/>
      <c r="AA21" s="59">
        <f t="shared" si="2"/>
        <v>0</v>
      </c>
      <c r="AB21" s="62">
        <f t="shared" si="3"/>
        <v>59.958784920726181</v>
      </c>
      <c r="AC21" s="58">
        <f t="shared" si="8"/>
        <v>10000</v>
      </c>
      <c r="AD21" s="59">
        <f t="shared" si="9"/>
        <v>2828.7336730738734</v>
      </c>
      <c r="AE21" s="59"/>
      <c r="AF21" s="60">
        <f t="shared" si="10"/>
        <v>12828.733673073873</v>
      </c>
    </row>
    <row r="22" spans="1:32" x14ac:dyDescent="0.3">
      <c r="A22" s="391" t="s">
        <v>96</v>
      </c>
      <c r="B22" s="197">
        <f>+'Qtr2'!AC22</f>
        <v>10000</v>
      </c>
      <c r="C22" s="59">
        <f>+'Qtr2'!AD22</f>
        <v>3969.8073889800562</v>
      </c>
      <c r="D22" s="59">
        <f>+'Qtr2'!AE22</f>
        <v>0</v>
      </c>
      <c r="E22" s="60">
        <f>+'Qtr2'!AF22</f>
        <v>13969.807388980056</v>
      </c>
      <c r="F22" s="56">
        <v>0</v>
      </c>
      <c r="G22" s="54">
        <v>0</v>
      </c>
      <c r="H22" s="62">
        <v>0</v>
      </c>
      <c r="I22" s="58">
        <f t="shared" si="11"/>
        <v>10000</v>
      </c>
      <c r="J22" s="59">
        <f t="shared" si="12"/>
        <v>3969.8073889800562</v>
      </c>
      <c r="K22" s="59">
        <f t="shared" si="12"/>
        <v>0</v>
      </c>
      <c r="L22" s="60">
        <f t="shared" si="4"/>
        <v>13969.807388980056</v>
      </c>
      <c r="M22" s="56"/>
      <c r="N22" s="54"/>
      <c r="O22" s="59"/>
      <c r="P22" s="54"/>
      <c r="Q22" s="54"/>
      <c r="R22" s="54"/>
      <c r="S22" s="54"/>
      <c r="T22" s="57"/>
      <c r="U22" s="58">
        <f t="shared" si="5"/>
        <v>10000</v>
      </c>
      <c r="V22" s="187">
        <f t="shared" si="6"/>
        <v>3969.8073889800562</v>
      </c>
      <c r="W22" s="59"/>
      <c r="X22" s="60">
        <f t="shared" si="7"/>
        <v>13969.807388980056</v>
      </c>
      <c r="Y22" s="61">
        <f t="shared" si="1"/>
        <v>2.8824046933994835E-3</v>
      </c>
      <c r="Z22" s="32"/>
      <c r="AA22" s="59">
        <f t="shared" si="2"/>
        <v>0</v>
      </c>
      <c r="AB22" s="62">
        <f t="shared" si="3"/>
        <v>65.598515437605727</v>
      </c>
      <c r="AC22" s="58">
        <f t="shared" si="8"/>
        <v>10000</v>
      </c>
      <c r="AD22" s="59">
        <f t="shared" si="9"/>
        <v>4035.405904417662</v>
      </c>
      <c r="AE22" s="59"/>
      <c r="AF22" s="60">
        <f t="shared" si="10"/>
        <v>14035.405904417661</v>
      </c>
    </row>
    <row r="23" spans="1:32" x14ac:dyDescent="0.3">
      <c r="A23" s="391" t="s">
        <v>97</v>
      </c>
      <c r="B23" s="197">
        <f>+'Qtr2'!AC23</f>
        <v>40000</v>
      </c>
      <c r="C23" s="59">
        <f>+'Qtr2'!AD23</f>
        <v>4938.4345105270186</v>
      </c>
      <c r="D23" s="59">
        <f>+'Qtr2'!AE23</f>
        <v>0</v>
      </c>
      <c r="E23" s="60">
        <f>+'Qtr2'!AF23</f>
        <v>44938.434510527019</v>
      </c>
      <c r="F23" s="56">
        <v>0</v>
      </c>
      <c r="G23" s="54">
        <v>0</v>
      </c>
      <c r="H23" s="62">
        <v>0</v>
      </c>
      <c r="I23" s="58">
        <f t="shared" si="11"/>
        <v>40000</v>
      </c>
      <c r="J23" s="59">
        <f t="shared" si="12"/>
        <v>4938.4345105270186</v>
      </c>
      <c r="K23" s="59">
        <f t="shared" si="12"/>
        <v>0</v>
      </c>
      <c r="L23" s="60">
        <f t="shared" si="4"/>
        <v>44938.434510527019</v>
      </c>
      <c r="M23" s="56"/>
      <c r="N23" s="54"/>
      <c r="O23" s="59"/>
      <c r="P23" s="54"/>
      <c r="Q23" s="54"/>
      <c r="R23" s="54"/>
      <c r="S23" s="54"/>
      <c r="T23" s="57"/>
      <c r="U23" s="58">
        <f t="shared" si="5"/>
        <v>40000</v>
      </c>
      <c r="V23" s="187">
        <f t="shared" si="6"/>
        <v>4938.4345105270186</v>
      </c>
      <c r="W23" s="59"/>
      <c r="X23" s="60">
        <f t="shared" si="7"/>
        <v>44938.434510527019</v>
      </c>
      <c r="Y23" s="61">
        <f t="shared" si="1"/>
        <v>9.2721933052095935E-3</v>
      </c>
      <c r="Z23" s="32"/>
      <c r="AA23" s="59">
        <f t="shared" si="2"/>
        <v>0</v>
      </c>
      <c r="AB23" s="62">
        <f t="shared" si="3"/>
        <v>211.01898601021927</v>
      </c>
      <c r="AC23" s="58">
        <f t="shared" si="8"/>
        <v>40000</v>
      </c>
      <c r="AD23" s="59">
        <f t="shared" si="9"/>
        <v>5149.4534965372377</v>
      </c>
      <c r="AE23" s="59"/>
      <c r="AF23" s="60">
        <f t="shared" si="10"/>
        <v>45149.453496537237</v>
      </c>
    </row>
    <row r="24" spans="1:32" x14ac:dyDescent="0.3">
      <c r="A24" s="391" t="s">
        <v>118</v>
      </c>
      <c r="B24" s="197">
        <f>+'Qtr2'!AC24</f>
        <v>0</v>
      </c>
      <c r="C24" s="59">
        <f>+'Qtr2'!AD24</f>
        <v>0</v>
      </c>
      <c r="D24" s="59">
        <f>+'Qtr2'!AE24</f>
        <v>0</v>
      </c>
      <c r="E24" s="60">
        <f>+'Qtr2'!AF24</f>
        <v>0</v>
      </c>
      <c r="F24" s="56"/>
      <c r="G24" s="54">
        <v>0</v>
      </c>
      <c r="H24" s="62">
        <v>0</v>
      </c>
      <c r="I24" s="58">
        <f t="shared" si="11"/>
        <v>0</v>
      </c>
      <c r="J24" s="59">
        <f t="shared" si="12"/>
        <v>0</v>
      </c>
      <c r="K24" s="59">
        <f t="shared" si="12"/>
        <v>0</v>
      </c>
      <c r="L24" s="60">
        <f t="shared" si="4"/>
        <v>0</v>
      </c>
      <c r="M24" s="56">
        <v>17000</v>
      </c>
      <c r="N24" s="54"/>
      <c r="O24" s="59"/>
      <c r="P24" s="54"/>
      <c r="Q24" s="54"/>
      <c r="R24" s="54"/>
      <c r="S24" s="54"/>
      <c r="T24" s="57"/>
      <c r="U24" s="58">
        <f t="shared" si="5"/>
        <v>17000</v>
      </c>
      <c r="V24" s="187">
        <f t="shared" si="6"/>
        <v>0</v>
      </c>
      <c r="W24" s="59"/>
      <c r="X24" s="60">
        <f t="shared" si="7"/>
        <v>17000</v>
      </c>
      <c r="Y24" s="61">
        <f t="shared" si="1"/>
        <v>3.5076274442012046E-3</v>
      </c>
      <c r="Z24" s="32"/>
      <c r="AA24" s="59">
        <f t="shared" si="2"/>
        <v>0</v>
      </c>
      <c r="AB24" s="62">
        <f t="shared" si="3"/>
        <v>79.827497358266498</v>
      </c>
      <c r="AC24" s="58">
        <f t="shared" si="8"/>
        <v>17000</v>
      </c>
      <c r="AD24" s="59">
        <f t="shared" si="9"/>
        <v>79.827497358266498</v>
      </c>
      <c r="AE24" s="59"/>
      <c r="AF24" s="60">
        <f t="shared" si="10"/>
        <v>17079.827497358267</v>
      </c>
    </row>
    <row r="25" spans="1:32" x14ac:dyDescent="0.3">
      <c r="A25" s="391"/>
      <c r="B25" s="197">
        <f>+'Qtr2'!AC25</f>
        <v>0</v>
      </c>
      <c r="C25" s="59">
        <f>+'Qtr2'!AD25</f>
        <v>0</v>
      </c>
      <c r="D25" s="59">
        <f>+'Qtr2'!AE25</f>
        <v>0</v>
      </c>
      <c r="E25" s="60">
        <f>+'Qtr2'!AF25</f>
        <v>0</v>
      </c>
      <c r="F25" s="56">
        <v>0</v>
      </c>
      <c r="G25" s="54">
        <v>0</v>
      </c>
      <c r="H25" s="62">
        <v>0</v>
      </c>
      <c r="I25" s="58">
        <f t="shared" si="11"/>
        <v>0</v>
      </c>
      <c r="J25" s="59">
        <f t="shared" si="12"/>
        <v>0</v>
      </c>
      <c r="K25" s="59">
        <f t="shared" si="12"/>
        <v>0</v>
      </c>
      <c r="L25" s="60">
        <f t="shared" si="4"/>
        <v>0</v>
      </c>
      <c r="M25" s="56"/>
      <c r="N25" s="54"/>
      <c r="O25" s="59"/>
      <c r="P25" s="54"/>
      <c r="Q25" s="54"/>
      <c r="R25" s="54"/>
      <c r="S25" s="54"/>
      <c r="T25" s="57"/>
      <c r="U25" s="58">
        <f t="shared" si="5"/>
        <v>0</v>
      </c>
      <c r="V25" s="187">
        <f t="shared" si="6"/>
        <v>0</v>
      </c>
      <c r="W25" s="59"/>
      <c r="X25" s="60">
        <f t="shared" si="7"/>
        <v>0</v>
      </c>
      <c r="Y25" s="61">
        <f t="shared" si="1"/>
        <v>0</v>
      </c>
      <c r="Z25" s="32"/>
      <c r="AA25" s="59">
        <f t="shared" si="2"/>
        <v>0</v>
      </c>
      <c r="AB25" s="62">
        <f t="shared" si="3"/>
        <v>0</v>
      </c>
      <c r="AC25" s="58">
        <f t="shared" si="8"/>
        <v>0</v>
      </c>
      <c r="AD25" s="59">
        <f t="shared" si="9"/>
        <v>0</v>
      </c>
      <c r="AE25" s="59"/>
      <c r="AF25" s="60">
        <f t="shared" si="10"/>
        <v>0</v>
      </c>
    </row>
    <row r="26" spans="1:32" x14ac:dyDescent="0.3">
      <c r="A26" s="391"/>
      <c r="B26" s="197">
        <f>+'Qtr2'!AC26</f>
        <v>0</v>
      </c>
      <c r="C26" s="59">
        <f>+'Qtr2'!AD26</f>
        <v>0</v>
      </c>
      <c r="D26" s="59">
        <f>+'Qtr2'!AE26</f>
        <v>0</v>
      </c>
      <c r="E26" s="60">
        <f>+'Qtr2'!AF26</f>
        <v>0</v>
      </c>
      <c r="F26" s="56">
        <v>0</v>
      </c>
      <c r="G26" s="54">
        <v>0</v>
      </c>
      <c r="H26" s="62">
        <v>0</v>
      </c>
      <c r="I26" s="58">
        <f t="shared" si="11"/>
        <v>0</v>
      </c>
      <c r="J26" s="59">
        <f t="shared" si="12"/>
        <v>0</v>
      </c>
      <c r="K26" s="59">
        <f t="shared" si="12"/>
        <v>0</v>
      </c>
      <c r="L26" s="60">
        <f t="shared" si="4"/>
        <v>0</v>
      </c>
      <c r="M26" s="56"/>
      <c r="N26" s="54"/>
      <c r="O26" s="59"/>
      <c r="P26" s="54"/>
      <c r="Q26" s="54"/>
      <c r="R26" s="54"/>
      <c r="S26" s="54"/>
      <c r="T26" s="57"/>
      <c r="U26" s="58">
        <f t="shared" si="5"/>
        <v>0</v>
      </c>
      <c r="V26" s="187">
        <f t="shared" si="6"/>
        <v>0</v>
      </c>
      <c r="W26" s="59"/>
      <c r="X26" s="60">
        <f t="shared" si="7"/>
        <v>0</v>
      </c>
      <c r="Y26" s="61">
        <f t="shared" si="1"/>
        <v>0</v>
      </c>
      <c r="Z26" s="32"/>
      <c r="AA26" s="59">
        <f t="shared" si="2"/>
        <v>0</v>
      </c>
      <c r="AB26" s="62">
        <f t="shared" si="3"/>
        <v>0</v>
      </c>
      <c r="AC26" s="58">
        <f t="shared" si="8"/>
        <v>0</v>
      </c>
      <c r="AD26" s="59">
        <f t="shared" si="9"/>
        <v>0</v>
      </c>
      <c r="AE26" s="59"/>
      <c r="AF26" s="60">
        <f t="shared" si="10"/>
        <v>0</v>
      </c>
    </row>
    <row r="27" spans="1:32" ht="15" thickBot="1" x14ac:dyDescent="0.35">
      <c r="A27" s="401" t="s">
        <v>7</v>
      </c>
      <c r="B27" s="201">
        <f>+'Qtr2'!AC27</f>
        <v>0</v>
      </c>
      <c r="C27" s="106">
        <f>+'Qtr2'!AD27</f>
        <v>0</v>
      </c>
      <c r="D27" s="106">
        <f>+'Qtr2'!AE27</f>
        <v>0</v>
      </c>
      <c r="E27" s="107">
        <f>+'Qtr2'!AF27</f>
        <v>0</v>
      </c>
      <c r="F27" s="68">
        <v>0</v>
      </c>
      <c r="G27" s="67">
        <v>0</v>
      </c>
      <c r="H27" s="75">
        <v>0</v>
      </c>
      <c r="I27" s="70">
        <f t="shared" si="11"/>
        <v>0</v>
      </c>
      <c r="J27" s="71">
        <f t="shared" si="12"/>
        <v>0</v>
      </c>
      <c r="K27" s="71">
        <f t="shared" si="12"/>
        <v>0</v>
      </c>
      <c r="L27" s="72">
        <f t="shared" si="4"/>
        <v>0</v>
      </c>
      <c r="M27" s="68"/>
      <c r="N27" s="67"/>
      <c r="O27" s="71"/>
      <c r="P27" s="67"/>
      <c r="Q27" s="67"/>
      <c r="R27" s="67"/>
      <c r="S27" s="67"/>
      <c r="T27" s="69"/>
      <c r="U27" s="70">
        <f t="shared" si="5"/>
        <v>0</v>
      </c>
      <c r="V27" s="293">
        <f t="shared" si="6"/>
        <v>0</v>
      </c>
      <c r="W27" s="71"/>
      <c r="X27" s="72">
        <f t="shared" si="7"/>
        <v>0</v>
      </c>
      <c r="Y27" s="73">
        <f t="shared" si="1"/>
        <v>0</v>
      </c>
      <c r="Z27" s="74"/>
      <c r="AA27" s="71">
        <f t="shared" si="2"/>
        <v>0</v>
      </c>
      <c r="AB27" s="75">
        <f t="shared" si="3"/>
        <v>0</v>
      </c>
      <c r="AC27" s="70">
        <f t="shared" si="8"/>
        <v>0</v>
      </c>
      <c r="AD27" s="59">
        <f t="shared" si="9"/>
        <v>0</v>
      </c>
      <c r="AE27" s="71"/>
      <c r="AF27" s="72">
        <f t="shared" si="10"/>
        <v>0</v>
      </c>
    </row>
    <row r="28" spans="1:32" ht="15" thickBot="1" x14ac:dyDescent="0.35">
      <c r="A28" s="368" t="s">
        <v>11</v>
      </c>
      <c r="B28" s="297">
        <f>SUM(B4:B27)</f>
        <v>1881352.2100000002</v>
      </c>
      <c r="C28" s="298">
        <f>SUM(C4:C27)</f>
        <v>734234.03526786598</v>
      </c>
      <c r="D28" s="298">
        <f>SUM(D4:D27)</f>
        <v>0</v>
      </c>
      <c r="E28" s="296">
        <f t="shared" ref="E28:AF28" si="13">SUM(E4:E27)</f>
        <v>2615586.2452678666</v>
      </c>
      <c r="F28" s="297">
        <f t="shared" si="13"/>
        <v>0</v>
      </c>
      <c r="G28" s="298">
        <f t="shared" si="13"/>
        <v>0</v>
      </c>
      <c r="H28" s="299">
        <f t="shared" si="13"/>
        <v>0</v>
      </c>
      <c r="I28" s="300">
        <f t="shared" si="13"/>
        <v>1881352.2100000002</v>
      </c>
      <c r="J28" s="298">
        <f>SUM(J4:J27)</f>
        <v>734234.03526786598</v>
      </c>
      <c r="K28" s="298">
        <f>SUM(K4:K27)</f>
        <v>0</v>
      </c>
      <c r="L28" s="296">
        <f>SUM(L4:L27)</f>
        <v>2615586.2452678666</v>
      </c>
      <c r="M28" s="301">
        <f t="shared" si="13"/>
        <v>17000</v>
      </c>
      <c r="N28" s="298">
        <f t="shared" si="13"/>
        <v>0</v>
      </c>
      <c r="O28" s="298">
        <f t="shared" si="13"/>
        <v>0</v>
      </c>
      <c r="P28" s="298">
        <f t="shared" si="13"/>
        <v>0</v>
      </c>
      <c r="Q28" s="298">
        <f t="shared" si="13"/>
        <v>-21422.760000000002</v>
      </c>
      <c r="R28" s="298">
        <f t="shared" si="13"/>
        <v>0</v>
      </c>
      <c r="S28" s="298">
        <f t="shared" si="13"/>
        <v>0</v>
      </c>
      <c r="T28" s="299">
        <f t="shared" si="13"/>
        <v>0</v>
      </c>
      <c r="U28" s="300">
        <f t="shared" si="13"/>
        <v>1898352.2100000002</v>
      </c>
      <c r="V28" s="298">
        <f t="shared" si="13"/>
        <v>712811.27526786597</v>
      </c>
      <c r="W28" s="298">
        <f t="shared" si="13"/>
        <v>0</v>
      </c>
      <c r="X28" s="296">
        <f t="shared" si="13"/>
        <v>2611163.4852678659</v>
      </c>
      <c r="Y28" s="302">
        <f>SUM(Y4:Y27)</f>
        <v>0.53876404130715483</v>
      </c>
      <c r="Z28" s="303"/>
      <c r="AA28" s="298">
        <f>SUM(AA4:AA27)</f>
        <v>0</v>
      </c>
      <c r="AB28" s="299">
        <f t="shared" si="13"/>
        <v>12261.332130718971</v>
      </c>
      <c r="AC28" s="300">
        <f t="shared" si="13"/>
        <v>1898352.2100000002</v>
      </c>
      <c r="AD28" s="304">
        <f t="shared" si="13"/>
        <v>725072.60739858495</v>
      </c>
      <c r="AE28" s="298">
        <f t="shared" si="13"/>
        <v>0</v>
      </c>
      <c r="AF28" s="296">
        <f t="shared" si="13"/>
        <v>2623424.8173985849</v>
      </c>
    </row>
    <row r="29" spans="1:32" ht="5.25" customHeight="1" thickTop="1" x14ac:dyDescent="0.4">
      <c r="A29" s="376"/>
      <c r="B29" s="90"/>
      <c r="C29" s="88"/>
      <c r="D29" s="137"/>
      <c r="E29" s="138"/>
      <c r="F29" s="90"/>
      <c r="G29" s="88"/>
      <c r="H29" s="91"/>
      <c r="I29" s="92"/>
      <c r="J29" s="93"/>
      <c r="K29" s="93"/>
      <c r="L29" s="94"/>
      <c r="M29" s="95"/>
      <c r="N29" s="93"/>
      <c r="O29" s="93"/>
      <c r="P29" s="93"/>
      <c r="Q29" s="93"/>
      <c r="R29" s="93"/>
      <c r="S29" s="93"/>
      <c r="T29" s="96"/>
      <c r="U29" s="87"/>
      <c r="V29" s="88"/>
      <c r="W29" s="88"/>
      <c r="X29" s="89"/>
      <c r="Y29" s="97"/>
      <c r="Z29" s="88"/>
      <c r="AA29" s="88"/>
      <c r="AB29" s="91"/>
      <c r="AC29" s="87"/>
      <c r="AD29" s="88"/>
      <c r="AE29" s="88"/>
      <c r="AF29" s="89"/>
    </row>
    <row r="30" spans="1:32" x14ac:dyDescent="0.3">
      <c r="A30" s="391" t="s">
        <v>75</v>
      </c>
      <c r="B30" s="197">
        <f>+'Qtr2'!AC30</f>
        <v>0</v>
      </c>
      <c r="C30" s="59">
        <f>+'Qtr2'!AD30</f>
        <v>28902.219393251216</v>
      </c>
      <c r="D30" s="59">
        <f>+'Qtr2'!AE30</f>
        <v>0</v>
      </c>
      <c r="E30" s="60">
        <f>+'Qtr2'!AF30</f>
        <v>28902.219393251216</v>
      </c>
      <c r="F30" s="197">
        <v>0</v>
      </c>
      <c r="G30" s="54">
        <v>0</v>
      </c>
      <c r="H30" s="62">
        <v>0</v>
      </c>
      <c r="I30" s="58">
        <f t="shared" ref="I30:I46" si="14">B30+F30</f>
        <v>0</v>
      </c>
      <c r="J30" s="59">
        <f t="shared" ref="J30:K45" si="15">+C30+G30</f>
        <v>28902.219393251216</v>
      </c>
      <c r="K30" s="59">
        <f t="shared" si="15"/>
        <v>0</v>
      </c>
      <c r="L30" s="60">
        <f t="shared" ref="L30:L46" si="16">I30+J30+K30</f>
        <v>28902.219393251216</v>
      </c>
      <c r="M30" s="197"/>
      <c r="N30" s="98"/>
      <c r="O30" s="27"/>
      <c r="P30" s="98"/>
      <c r="Q30" s="98">
        <v>-245.09</v>
      </c>
      <c r="R30" s="98"/>
      <c r="S30" s="98"/>
      <c r="T30" s="99"/>
      <c r="U30" s="58">
        <f t="shared" ref="U30:U56" si="17">M30+I30</f>
        <v>0</v>
      </c>
      <c r="V30" s="59">
        <f t="shared" ref="V30" si="18">J30+SUM(N30:T30)-O30</f>
        <v>28657.129393251216</v>
      </c>
      <c r="W30" s="59">
        <v>0</v>
      </c>
      <c r="X30" s="60">
        <f t="shared" ref="X30:X56" si="19">+U30+V30+W30</f>
        <v>28657.129393251216</v>
      </c>
      <c r="Y30" s="61">
        <f t="shared" ref="Y30:Y52" si="20">X30/$X$81</f>
        <v>5.9128549136348808E-3</v>
      </c>
      <c r="Z30" s="59"/>
      <c r="AA30" s="59">
        <f t="shared" ref="AA30:AA56" si="21">Y30*$AA$92</f>
        <v>0</v>
      </c>
      <c r="AB30" s="62">
        <f t="shared" ref="AB30:AB56" si="22">Y30*$AB$93</f>
        <v>134.56628946678015</v>
      </c>
      <c r="AC30" s="58">
        <f t="shared" ref="AC30:AC57" si="23">U30</f>
        <v>0</v>
      </c>
      <c r="AD30" s="59">
        <f>V30+Z30+AA30+AB30</f>
        <v>28791.695682717997</v>
      </c>
      <c r="AE30" s="59">
        <v>0</v>
      </c>
      <c r="AF30" s="60">
        <f t="shared" ref="AF30:AF56" si="24">+AC30+AD30+AE30</f>
        <v>28791.695682717997</v>
      </c>
    </row>
    <row r="31" spans="1:32" x14ac:dyDescent="0.3">
      <c r="A31" s="391" t="s">
        <v>76</v>
      </c>
      <c r="B31" s="197">
        <f>+'Qtr2'!AC31</f>
        <v>0</v>
      </c>
      <c r="C31" s="59">
        <f>+'Qtr2'!AD31</f>
        <v>74778.240139607471</v>
      </c>
      <c r="D31" s="59">
        <f>+'Qtr2'!AE31</f>
        <v>0</v>
      </c>
      <c r="E31" s="60">
        <f>+'Qtr2'!AF31</f>
        <v>74778.240139607471</v>
      </c>
      <c r="F31" s="197">
        <v>0</v>
      </c>
      <c r="G31" s="54">
        <v>0</v>
      </c>
      <c r="H31" s="62">
        <v>0</v>
      </c>
      <c r="I31" s="58">
        <f t="shared" si="14"/>
        <v>0</v>
      </c>
      <c r="J31" s="59">
        <f t="shared" si="15"/>
        <v>74778.240139607471</v>
      </c>
      <c r="K31" s="59">
        <f t="shared" si="15"/>
        <v>0</v>
      </c>
      <c r="L31" s="60">
        <f t="shared" si="16"/>
        <v>74778.240139607471</v>
      </c>
      <c r="M31" s="197"/>
      <c r="N31" s="98">
        <v>50</v>
      </c>
      <c r="O31" s="27"/>
      <c r="P31" s="98"/>
      <c r="Q31" s="98">
        <v>-617.67999999999995</v>
      </c>
      <c r="R31" s="98"/>
      <c r="S31" s="98"/>
      <c r="T31" s="99"/>
      <c r="U31" s="58">
        <f t="shared" si="17"/>
        <v>0</v>
      </c>
      <c r="V31" s="59">
        <f t="shared" ref="V31:V56" si="25">J31+SUM(N31:T31)-O31</f>
        <v>74210.560139607478</v>
      </c>
      <c r="W31" s="59">
        <v>0</v>
      </c>
      <c r="X31" s="60">
        <f t="shared" si="19"/>
        <v>74210.560139607478</v>
      </c>
      <c r="Y31" s="61">
        <f t="shared" si="20"/>
        <v>1.5311941023248891E-2</v>
      </c>
      <c r="Z31" s="59"/>
      <c r="AA31" s="59">
        <f t="shared" si="21"/>
        <v>0</v>
      </c>
      <c r="AB31" s="62">
        <f t="shared" si="22"/>
        <v>348.4731349117643</v>
      </c>
      <c r="AC31" s="58">
        <f t="shared" si="23"/>
        <v>0</v>
      </c>
      <c r="AD31" s="59">
        <f t="shared" ref="AD31:AD56" si="26">V31+Z31+AA31+AB31</f>
        <v>74559.033274519243</v>
      </c>
      <c r="AE31" s="59">
        <v>0</v>
      </c>
      <c r="AF31" s="60">
        <f t="shared" si="24"/>
        <v>74559.033274519243</v>
      </c>
    </row>
    <row r="32" spans="1:32" x14ac:dyDescent="0.3">
      <c r="A32" s="391"/>
      <c r="B32" s="197">
        <f>+'Qtr2'!AC32</f>
        <v>0</v>
      </c>
      <c r="C32" s="59">
        <f>+'Qtr2'!AD32</f>
        <v>0</v>
      </c>
      <c r="D32" s="59">
        <f>+'Qtr2'!AE32</f>
        <v>0</v>
      </c>
      <c r="E32" s="60">
        <f>+'Qtr2'!AF32</f>
        <v>0</v>
      </c>
      <c r="F32" s="197">
        <v>0</v>
      </c>
      <c r="G32" s="54">
        <v>0</v>
      </c>
      <c r="H32" s="62">
        <v>0</v>
      </c>
      <c r="I32" s="58">
        <f t="shared" si="14"/>
        <v>0</v>
      </c>
      <c r="J32" s="59">
        <f t="shared" si="15"/>
        <v>0</v>
      </c>
      <c r="K32" s="59">
        <f t="shared" si="15"/>
        <v>0</v>
      </c>
      <c r="L32" s="60">
        <f t="shared" si="16"/>
        <v>0</v>
      </c>
      <c r="M32" s="197"/>
      <c r="N32" s="98"/>
      <c r="O32" s="27"/>
      <c r="P32" s="98"/>
      <c r="Q32" s="98"/>
      <c r="R32" s="98"/>
      <c r="S32" s="98"/>
      <c r="T32" s="99"/>
      <c r="U32" s="58">
        <f t="shared" si="17"/>
        <v>0</v>
      </c>
      <c r="V32" s="59">
        <f t="shared" si="25"/>
        <v>0</v>
      </c>
      <c r="W32" s="59">
        <v>0</v>
      </c>
      <c r="X32" s="60">
        <f t="shared" si="19"/>
        <v>0</v>
      </c>
      <c r="Y32" s="61">
        <f t="shared" si="20"/>
        <v>0</v>
      </c>
      <c r="Z32" s="59"/>
      <c r="AA32" s="59">
        <f t="shared" si="21"/>
        <v>0</v>
      </c>
      <c r="AB32" s="62">
        <f t="shared" si="22"/>
        <v>0</v>
      </c>
      <c r="AC32" s="58">
        <f t="shared" si="23"/>
        <v>0</v>
      </c>
      <c r="AD32" s="59">
        <f t="shared" si="26"/>
        <v>0</v>
      </c>
      <c r="AE32" s="59">
        <v>0</v>
      </c>
      <c r="AF32" s="60">
        <f t="shared" si="24"/>
        <v>0</v>
      </c>
    </row>
    <row r="33" spans="1:32" x14ac:dyDescent="0.3">
      <c r="A33" s="391" t="s">
        <v>77</v>
      </c>
      <c r="B33" s="197">
        <f>+'Qtr2'!AC33</f>
        <v>0</v>
      </c>
      <c r="C33" s="59">
        <f>+'Qtr2'!AD33</f>
        <v>35412.180168905717</v>
      </c>
      <c r="D33" s="59">
        <f>+'Qtr2'!AE33</f>
        <v>0</v>
      </c>
      <c r="E33" s="60">
        <f>+'Qtr2'!AF33</f>
        <v>35412.180168905717</v>
      </c>
      <c r="F33" s="197">
        <v>0</v>
      </c>
      <c r="G33" s="54">
        <v>0</v>
      </c>
      <c r="H33" s="62">
        <v>0</v>
      </c>
      <c r="I33" s="58">
        <f t="shared" si="14"/>
        <v>0</v>
      </c>
      <c r="J33" s="59">
        <f t="shared" si="15"/>
        <v>35412.180168905717</v>
      </c>
      <c r="K33" s="59">
        <f t="shared" si="15"/>
        <v>0</v>
      </c>
      <c r="L33" s="60">
        <f t="shared" si="16"/>
        <v>35412.180168905717</v>
      </c>
      <c r="M33" s="197"/>
      <c r="N33" s="54"/>
      <c r="O33" s="59"/>
      <c r="P33" s="54"/>
      <c r="Q33" s="54">
        <v>-286.87</v>
      </c>
      <c r="R33" s="54"/>
      <c r="S33" s="54"/>
      <c r="T33" s="99"/>
      <c r="U33" s="58">
        <f t="shared" si="17"/>
        <v>0</v>
      </c>
      <c r="V33" s="59">
        <f t="shared" si="25"/>
        <v>35125.310168905715</v>
      </c>
      <c r="W33" s="59">
        <v>0</v>
      </c>
      <c r="X33" s="60">
        <f t="shared" si="19"/>
        <v>35125.310168905715</v>
      </c>
      <c r="Y33" s="61">
        <f t="shared" si="20"/>
        <v>7.2474412902666669E-3</v>
      </c>
      <c r="Z33" s="59"/>
      <c r="AA33" s="59">
        <f t="shared" si="21"/>
        <v>0</v>
      </c>
      <c r="AB33" s="62">
        <f t="shared" si="22"/>
        <v>164.93915321862426</v>
      </c>
      <c r="AC33" s="58">
        <f t="shared" si="23"/>
        <v>0</v>
      </c>
      <c r="AD33" s="59">
        <f t="shared" si="26"/>
        <v>35290.249322124342</v>
      </c>
      <c r="AE33" s="59">
        <v>0</v>
      </c>
      <c r="AF33" s="60">
        <f t="shared" si="24"/>
        <v>35290.249322124342</v>
      </c>
    </row>
    <row r="34" spans="1:32" x14ac:dyDescent="0.3">
      <c r="A34" s="391" t="s">
        <v>99</v>
      </c>
      <c r="B34" s="197">
        <f>+'Qtr2'!AC34</f>
        <v>0</v>
      </c>
      <c r="C34" s="59">
        <f>+'Qtr2'!AD34</f>
        <v>14715.418754094162</v>
      </c>
      <c r="D34" s="59">
        <f>+'Qtr2'!AE34</f>
        <v>0</v>
      </c>
      <c r="E34" s="60">
        <f>+'Qtr2'!AF34</f>
        <v>14715.418754094162</v>
      </c>
      <c r="F34" s="197">
        <v>0</v>
      </c>
      <c r="G34" s="54">
        <v>0</v>
      </c>
      <c r="H34" s="62">
        <v>0</v>
      </c>
      <c r="I34" s="58">
        <f t="shared" si="14"/>
        <v>0</v>
      </c>
      <c r="J34" s="59">
        <f t="shared" si="15"/>
        <v>14715.418754094162</v>
      </c>
      <c r="K34" s="59">
        <f t="shared" si="15"/>
        <v>0</v>
      </c>
      <c r="L34" s="60">
        <f t="shared" si="16"/>
        <v>14715.418754094162</v>
      </c>
      <c r="M34" s="197"/>
      <c r="N34" s="54"/>
      <c r="O34" s="59"/>
      <c r="P34" s="54"/>
      <c r="Q34" s="54">
        <v>-125.42</v>
      </c>
      <c r="R34" s="54"/>
      <c r="S34" s="54"/>
      <c r="T34" s="99"/>
      <c r="U34" s="58">
        <f t="shared" si="17"/>
        <v>0</v>
      </c>
      <c r="V34" s="59">
        <f t="shared" si="25"/>
        <v>14589.998754094162</v>
      </c>
      <c r="W34" s="59">
        <v>0</v>
      </c>
      <c r="X34" s="60">
        <f t="shared" si="19"/>
        <v>14589.998754094162</v>
      </c>
      <c r="Y34" s="61">
        <f t="shared" si="20"/>
        <v>3.0103694141601213E-3</v>
      </c>
      <c r="Z34" s="59"/>
      <c r="AA34" s="59">
        <f t="shared" si="21"/>
        <v>0</v>
      </c>
      <c r="AB34" s="62">
        <f t="shared" si="22"/>
        <v>68.510769823503722</v>
      </c>
      <c r="AC34" s="58">
        <f t="shared" si="23"/>
        <v>0</v>
      </c>
      <c r="AD34" s="59">
        <f t="shared" si="26"/>
        <v>14658.509523917666</v>
      </c>
      <c r="AE34" s="59">
        <v>0</v>
      </c>
      <c r="AF34" s="60">
        <f t="shared" si="24"/>
        <v>14658.509523917666</v>
      </c>
    </row>
    <row r="35" spans="1:32" x14ac:dyDescent="0.3">
      <c r="A35" s="64" t="s">
        <v>121</v>
      </c>
      <c r="B35" s="197">
        <f>+'Qtr2'!AC35</f>
        <v>0</v>
      </c>
      <c r="C35" s="59">
        <f>+'Qtr2'!AD35</f>
        <v>47263.964762129384</v>
      </c>
      <c r="D35" s="59">
        <f>+'Qtr2'!AE35</f>
        <v>0</v>
      </c>
      <c r="E35" s="60">
        <f>+'Qtr2'!AF35</f>
        <v>47263.964762129384</v>
      </c>
      <c r="F35" s="197">
        <v>0</v>
      </c>
      <c r="G35" s="54">
        <v>0</v>
      </c>
      <c r="H35" s="62">
        <v>0</v>
      </c>
      <c r="I35" s="58">
        <f t="shared" si="14"/>
        <v>0</v>
      </c>
      <c r="J35" s="59">
        <f t="shared" si="15"/>
        <v>47263.964762129384</v>
      </c>
      <c r="K35" s="59">
        <f t="shared" si="15"/>
        <v>0</v>
      </c>
      <c r="L35" s="60">
        <f t="shared" si="16"/>
        <v>47263.964762129384</v>
      </c>
      <c r="M35" s="197"/>
      <c r="N35" s="54"/>
      <c r="O35" s="59"/>
      <c r="P35" s="54"/>
      <c r="Q35" s="54">
        <v>-402.86</v>
      </c>
      <c r="R35" s="54"/>
      <c r="S35" s="54"/>
      <c r="T35" s="99"/>
      <c r="U35" s="58">
        <f t="shared" si="17"/>
        <v>0</v>
      </c>
      <c r="V35" s="59">
        <f t="shared" si="25"/>
        <v>46861.104762129384</v>
      </c>
      <c r="W35" s="59">
        <v>0</v>
      </c>
      <c r="X35" s="60">
        <f t="shared" si="19"/>
        <v>46861.104762129384</v>
      </c>
      <c r="Y35" s="61">
        <f t="shared" si="20"/>
        <v>9.6688998311313407E-3</v>
      </c>
      <c r="Z35" s="59"/>
      <c r="AA35" s="59">
        <f t="shared" si="21"/>
        <v>0</v>
      </c>
      <c r="AB35" s="62">
        <f t="shared" si="22"/>
        <v>220.04733627084312</v>
      </c>
      <c r="AC35" s="58">
        <f t="shared" si="23"/>
        <v>0</v>
      </c>
      <c r="AD35" s="59">
        <f t="shared" si="26"/>
        <v>47081.152098400227</v>
      </c>
      <c r="AE35" s="59">
        <v>0</v>
      </c>
      <c r="AF35" s="60">
        <f t="shared" si="24"/>
        <v>47081.152098400227</v>
      </c>
    </row>
    <row r="36" spans="1:32" x14ac:dyDescent="0.3">
      <c r="A36" s="391" t="s">
        <v>100</v>
      </c>
      <c r="B36" s="197">
        <f>+'Qtr2'!AC36</f>
        <v>0</v>
      </c>
      <c r="C36" s="59">
        <f>+'Qtr2'!AD36</f>
        <v>96536.252757010472</v>
      </c>
      <c r="D36" s="59">
        <f>+'Qtr2'!AE36</f>
        <v>0</v>
      </c>
      <c r="E36" s="60">
        <f>+'Qtr2'!AF36</f>
        <v>96536.252757010472</v>
      </c>
      <c r="F36" s="197">
        <v>0</v>
      </c>
      <c r="G36" s="54">
        <v>0</v>
      </c>
      <c r="H36" s="62">
        <v>0</v>
      </c>
      <c r="I36" s="58">
        <f t="shared" si="14"/>
        <v>0</v>
      </c>
      <c r="J36" s="59">
        <f t="shared" si="15"/>
        <v>96536.252757010472</v>
      </c>
      <c r="K36" s="59">
        <f t="shared" si="15"/>
        <v>0</v>
      </c>
      <c r="L36" s="60">
        <f t="shared" si="16"/>
        <v>96536.252757010472</v>
      </c>
      <c r="M36" s="197"/>
      <c r="N36" s="54">
        <v>625</v>
      </c>
      <c r="O36" s="59"/>
      <c r="P36" s="54"/>
      <c r="Q36" s="54">
        <v>-773.47</v>
      </c>
      <c r="R36" s="54"/>
      <c r="S36" s="54"/>
      <c r="T36" s="99"/>
      <c r="U36" s="58">
        <f t="shared" si="17"/>
        <v>0</v>
      </c>
      <c r="V36" s="59">
        <f t="shared" si="25"/>
        <v>96387.782757010471</v>
      </c>
      <c r="W36" s="59">
        <v>0</v>
      </c>
      <c r="X36" s="60">
        <f t="shared" si="19"/>
        <v>96387.782757010471</v>
      </c>
      <c r="Y36" s="61">
        <f t="shared" si="20"/>
        <v>1.988779012259962E-2</v>
      </c>
      <c r="Z36" s="59"/>
      <c r="AA36" s="59">
        <f t="shared" si="21"/>
        <v>0</v>
      </c>
      <c r="AB36" s="62">
        <f t="shared" si="22"/>
        <v>452.61149843555398</v>
      </c>
      <c r="AC36" s="58">
        <f t="shared" si="23"/>
        <v>0</v>
      </c>
      <c r="AD36" s="59">
        <f t="shared" si="26"/>
        <v>96840.394255446023</v>
      </c>
      <c r="AE36" s="59">
        <v>0</v>
      </c>
      <c r="AF36" s="60">
        <f t="shared" si="24"/>
        <v>96840.394255446023</v>
      </c>
    </row>
    <row r="37" spans="1:32" x14ac:dyDescent="0.3">
      <c r="A37" s="391" t="s">
        <v>101</v>
      </c>
      <c r="B37" s="197">
        <f>+'Qtr2'!AC37</f>
        <v>0</v>
      </c>
      <c r="C37" s="59">
        <f>+'Qtr2'!AD37</f>
        <v>28054.892213178649</v>
      </c>
      <c r="D37" s="59">
        <f>+'Qtr2'!AE37</f>
        <v>0</v>
      </c>
      <c r="E37" s="60">
        <f>+'Qtr2'!AF37</f>
        <v>28054.892213178649</v>
      </c>
      <c r="F37" s="197">
        <v>0</v>
      </c>
      <c r="G37" s="54">
        <v>0</v>
      </c>
      <c r="H37" s="62">
        <v>0</v>
      </c>
      <c r="I37" s="58">
        <f t="shared" si="14"/>
        <v>0</v>
      </c>
      <c r="J37" s="59">
        <f t="shared" si="15"/>
        <v>28054.892213178649</v>
      </c>
      <c r="K37" s="59">
        <f t="shared" si="15"/>
        <v>0</v>
      </c>
      <c r="L37" s="60">
        <f t="shared" si="16"/>
        <v>28054.892213178649</v>
      </c>
      <c r="M37" s="197"/>
      <c r="N37" s="54"/>
      <c r="O37" s="59"/>
      <c r="P37" s="54"/>
      <c r="Q37" s="54">
        <v>-238.72</v>
      </c>
      <c r="R37" s="54"/>
      <c r="S37" s="54"/>
      <c r="T37" s="99"/>
      <c r="U37" s="58">
        <f t="shared" si="17"/>
        <v>0</v>
      </c>
      <c r="V37" s="59">
        <f t="shared" si="25"/>
        <v>27816.172213178648</v>
      </c>
      <c r="W37" s="59">
        <v>0</v>
      </c>
      <c r="X37" s="60">
        <f t="shared" si="19"/>
        <v>27816.172213178648</v>
      </c>
      <c r="Y37" s="61">
        <f t="shared" si="20"/>
        <v>5.739339355739552E-3</v>
      </c>
      <c r="Z37" s="59"/>
      <c r="AA37" s="59">
        <f t="shared" si="21"/>
        <v>0</v>
      </c>
      <c r="AB37" s="62">
        <f t="shared" si="22"/>
        <v>130.61737728615321</v>
      </c>
      <c r="AC37" s="58">
        <f t="shared" si="23"/>
        <v>0</v>
      </c>
      <c r="AD37" s="59">
        <f t="shared" si="26"/>
        <v>27946.789590464803</v>
      </c>
      <c r="AE37" s="59">
        <v>0</v>
      </c>
      <c r="AF37" s="60">
        <f t="shared" si="24"/>
        <v>27946.789590464803</v>
      </c>
    </row>
    <row r="38" spans="1:32" x14ac:dyDescent="0.3">
      <c r="A38" s="391" t="s">
        <v>102</v>
      </c>
      <c r="B38" s="197">
        <f>+'Qtr2'!AC38</f>
        <v>0</v>
      </c>
      <c r="C38" s="59">
        <f>+'Qtr2'!AD38</f>
        <v>24188.541787557206</v>
      </c>
      <c r="D38" s="59">
        <f>+'Qtr2'!AE38</f>
        <v>0</v>
      </c>
      <c r="E38" s="60">
        <f>+'Qtr2'!AF38</f>
        <v>24188.541787557206</v>
      </c>
      <c r="F38" s="197">
        <v>0</v>
      </c>
      <c r="G38" s="54">
        <v>0</v>
      </c>
      <c r="H38" s="62">
        <v>0</v>
      </c>
      <c r="I38" s="58">
        <f t="shared" si="14"/>
        <v>0</v>
      </c>
      <c r="J38" s="59">
        <f t="shared" si="15"/>
        <v>24188.541787557206</v>
      </c>
      <c r="K38" s="59">
        <f t="shared" si="15"/>
        <v>0</v>
      </c>
      <c r="L38" s="60">
        <f t="shared" si="16"/>
        <v>24188.541787557206</v>
      </c>
      <c r="M38" s="197"/>
      <c r="N38" s="54"/>
      <c r="O38" s="59"/>
      <c r="P38" s="54"/>
      <c r="Q38" s="54">
        <v>-206.18</v>
      </c>
      <c r="R38" s="54"/>
      <c r="S38" s="54"/>
      <c r="T38" s="99"/>
      <c r="U38" s="58">
        <f t="shared" si="17"/>
        <v>0</v>
      </c>
      <c r="V38" s="59">
        <f t="shared" si="25"/>
        <v>23982.361787557205</v>
      </c>
      <c r="W38" s="59">
        <v>0</v>
      </c>
      <c r="X38" s="60">
        <f t="shared" si="19"/>
        <v>23982.361787557205</v>
      </c>
      <c r="Y38" s="61">
        <f t="shared" si="20"/>
        <v>4.9483053166351713E-3</v>
      </c>
      <c r="Z38" s="59"/>
      <c r="AA38" s="59">
        <f t="shared" si="21"/>
        <v>0</v>
      </c>
      <c r="AB38" s="62">
        <f t="shared" si="22"/>
        <v>112.61481895536555</v>
      </c>
      <c r="AC38" s="58">
        <f t="shared" si="23"/>
        <v>0</v>
      </c>
      <c r="AD38" s="59">
        <f t="shared" si="26"/>
        <v>24094.97660651257</v>
      </c>
      <c r="AE38" s="59">
        <v>0</v>
      </c>
      <c r="AF38" s="60">
        <f t="shared" si="24"/>
        <v>24094.97660651257</v>
      </c>
    </row>
    <row r="39" spans="1:32" x14ac:dyDescent="0.3">
      <c r="A39" s="391" t="s">
        <v>12</v>
      </c>
      <c r="B39" s="197">
        <f>+'Qtr2'!AC39</f>
        <v>0</v>
      </c>
      <c r="C39" s="59">
        <f>+'Qtr2'!AD39</f>
        <v>44177.604038626523</v>
      </c>
      <c r="D39" s="59">
        <f>+'Qtr2'!AE39</f>
        <v>0</v>
      </c>
      <c r="E39" s="60">
        <f>+'Qtr2'!AF39</f>
        <v>44177.604038626523</v>
      </c>
      <c r="F39" s="197">
        <v>0</v>
      </c>
      <c r="G39" s="54">
        <v>0</v>
      </c>
      <c r="H39" s="62">
        <v>0</v>
      </c>
      <c r="I39" s="58">
        <f t="shared" si="14"/>
        <v>0</v>
      </c>
      <c r="J39" s="59">
        <f t="shared" si="15"/>
        <v>44177.604038626523</v>
      </c>
      <c r="K39" s="59">
        <f t="shared" si="15"/>
        <v>0</v>
      </c>
      <c r="L39" s="60">
        <f t="shared" si="16"/>
        <v>44177.604038626523</v>
      </c>
      <c r="M39" s="197"/>
      <c r="N39" s="54"/>
      <c r="O39" s="59"/>
      <c r="P39" s="54"/>
      <c r="Q39" s="54">
        <v>-366.01</v>
      </c>
      <c r="R39" s="54"/>
      <c r="S39" s="54"/>
      <c r="T39" s="99"/>
      <c r="U39" s="58">
        <f t="shared" si="17"/>
        <v>0</v>
      </c>
      <c r="V39" s="59">
        <f t="shared" si="25"/>
        <v>43811.594038626521</v>
      </c>
      <c r="W39" s="59">
        <v>0</v>
      </c>
      <c r="X39" s="60">
        <f t="shared" si="19"/>
        <v>43811.594038626521</v>
      </c>
      <c r="Y39" s="61">
        <f t="shared" si="20"/>
        <v>9.0396911543581329E-3</v>
      </c>
      <c r="Z39" s="59"/>
      <c r="AA39" s="59">
        <f t="shared" si="21"/>
        <v>0</v>
      </c>
      <c r="AB39" s="62">
        <f t="shared" si="22"/>
        <v>205.72764161058251</v>
      </c>
      <c r="AC39" s="58">
        <f t="shared" si="23"/>
        <v>0</v>
      </c>
      <c r="AD39" s="59">
        <f t="shared" si="26"/>
        <v>44017.321680237103</v>
      </c>
      <c r="AE39" s="59">
        <v>0</v>
      </c>
      <c r="AF39" s="60">
        <f t="shared" si="24"/>
        <v>44017.321680237103</v>
      </c>
    </row>
    <row r="40" spans="1:32" x14ac:dyDescent="0.3">
      <c r="A40" s="391" t="s">
        <v>103</v>
      </c>
      <c r="B40" s="197">
        <f>+'Qtr2'!AC40</f>
        <v>0</v>
      </c>
      <c r="C40" s="59">
        <f>+'Qtr2'!AD40</f>
        <v>20361.023396409764</v>
      </c>
      <c r="D40" s="59">
        <f>+'Qtr2'!AE40</f>
        <v>0</v>
      </c>
      <c r="E40" s="60">
        <f>+'Qtr2'!AF40</f>
        <v>20361.023396409764</v>
      </c>
      <c r="F40" s="197">
        <v>0</v>
      </c>
      <c r="G40" s="54">
        <v>0</v>
      </c>
      <c r="H40" s="62">
        <v>0</v>
      </c>
      <c r="I40" s="58">
        <f t="shared" si="14"/>
        <v>0</v>
      </c>
      <c r="J40" s="59">
        <f t="shared" si="15"/>
        <v>20361.023396409764</v>
      </c>
      <c r="K40" s="59">
        <f t="shared" si="15"/>
        <v>0</v>
      </c>
      <c r="L40" s="60">
        <f t="shared" si="16"/>
        <v>20361.023396409764</v>
      </c>
      <c r="M40" s="197"/>
      <c r="N40" s="54">
        <v>6911.23</v>
      </c>
      <c r="O40" s="59"/>
      <c r="P40" s="54"/>
      <c r="Q40" s="54"/>
      <c r="R40" s="54"/>
      <c r="S40" s="54"/>
      <c r="T40" s="99"/>
      <c r="U40" s="58">
        <f t="shared" si="17"/>
        <v>0</v>
      </c>
      <c r="V40" s="59">
        <f t="shared" si="25"/>
        <v>27272.253396409764</v>
      </c>
      <c r="W40" s="59">
        <v>0</v>
      </c>
      <c r="X40" s="60">
        <f t="shared" si="19"/>
        <v>27272.253396409764</v>
      </c>
      <c r="Y40" s="61">
        <f t="shared" si="20"/>
        <v>5.6271120281444938E-3</v>
      </c>
      <c r="Z40" s="59"/>
      <c r="AA40" s="59">
        <f t="shared" si="21"/>
        <v>0</v>
      </c>
      <c r="AB40" s="62">
        <f t="shared" si="22"/>
        <v>128.06327858563969</v>
      </c>
      <c r="AC40" s="58">
        <f t="shared" si="23"/>
        <v>0</v>
      </c>
      <c r="AD40" s="59">
        <f t="shared" si="26"/>
        <v>27400.316674995403</v>
      </c>
      <c r="AE40" s="59">
        <v>0</v>
      </c>
      <c r="AF40" s="60">
        <f t="shared" si="24"/>
        <v>27400.316674995403</v>
      </c>
    </row>
    <row r="41" spans="1:32" x14ac:dyDescent="0.3">
      <c r="A41" s="391" t="s">
        <v>7</v>
      </c>
      <c r="B41" s="197">
        <f>+'Qtr2'!AC41</f>
        <v>0</v>
      </c>
      <c r="C41" s="59">
        <f>+'Qtr2'!AD41</f>
        <v>0</v>
      </c>
      <c r="D41" s="59">
        <f>+'Qtr2'!AE41</f>
        <v>0</v>
      </c>
      <c r="E41" s="60">
        <f>+'Qtr2'!AF41</f>
        <v>0</v>
      </c>
      <c r="F41" s="197">
        <v>0</v>
      </c>
      <c r="G41" s="54">
        <v>0</v>
      </c>
      <c r="H41" s="62">
        <v>0</v>
      </c>
      <c r="I41" s="58">
        <f t="shared" si="14"/>
        <v>0</v>
      </c>
      <c r="J41" s="59">
        <f t="shared" si="15"/>
        <v>0</v>
      </c>
      <c r="K41" s="59">
        <f t="shared" si="15"/>
        <v>0</v>
      </c>
      <c r="L41" s="60">
        <f t="shared" si="16"/>
        <v>0</v>
      </c>
      <c r="M41" s="197"/>
      <c r="N41" s="54"/>
      <c r="O41" s="59"/>
      <c r="P41" s="54"/>
      <c r="Q41" s="54"/>
      <c r="R41" s="54"/>
      <c r="S41" s="54"/>
      <c r="T41" s="99"/>
      <c r="U41" s="58">
        <f t="shared" si="17"/>
        <v>0</v>
      </c>
      <c r="V41" s="59">
        <f t="shared" si="25"/>
        <v>0</v>
      </c>
      <c r="W41" s="59">
        <v>0</v>
      </c>
      <c r="X41" s="60">
        <f t="shared" si="19"/>
        <v>0</v>
      </c>
      <c r="Y41" s="61">
        <f t="shared" si="20"/>
        <v>0</v>
      </c>
      <c r="Z41" s="59"/>
      <c r="AA41" s="59">
        <f t="shared" si="21"/>
        <v>0</v>
      </c>
      <c r="AB41" s="62">
        <f t="shared" si="22"/>
        <v>0</v>
      </c>
      <c r="AC41" s="58">
        <f t="shared" si="23"/>
        <v>0</v>
      </c>
      <c r="AD41" s="59">
        <f t="shared" si="26"/>
        <v>0</v>
      </c>
      <c r="AE41" s="59">
        <v>0</v>
      </c>
      <c r="AF41" s="60">
        <f t="shared" si="24"/>
        <v>0</v>
      </c>
    </row>
    <row r="42" spans="1:32" x14ac:dyDescent="0.3">
      <c r="A42" s="394"/>
      <c r="B42" s="197">
        <f>+'Qtr2'!AC42</f>
        <v>0</v>
      </c>
      <c r="C42" s="59">
        <f>+'Qtr2'!AD42</f>
        <v>0</v>
      </c>
      <c r="D42" s="59">
        <f>+'Qtr2'!AE42</f>
        <v>0</v>
      </c>
      <c r="E42" s="60">
        <f>+'Qtr2'!AF42</f>
        <v>0</v>
      </c>
      <c r="F42" s="197">
        <v>0</v>
      </c>
      <c r="G42" s="54">
        <v>0</v>
      </c>
      <c r="H42" s="62">
        <v>0</v>
      </c>
      <c r="I42" s="58">
        <f t="shared" si="14"/>
        <v>0</v>
      </c>
      <c r="J42" s="59">
        <f t="shared" si="15"/>
        <v>0</v>
      </c>
      <c r="K42" s="59">
        <f t="shared" si="15"/>
        <v>0</v>
      </c>
      <c r="L42" s="60">
        <f t="shared" si="16"/>
        <v>0</v>
      </c>
      <c r="M42" s="197"/>
      <c r="N42" s="54"/>
      <c r="O42" s="59"/>
      <c r="P42" s="54"/>
      <c r="Q42" s="54"/>
      <c r="R42" s="54"/>
      <c r="S42" s="54"/>
      <c r="T42" s="99"/>
      <c r="U42" s="58">
        <f t="shared" si="17"/>
        <v>0</v>
      </c>
      <c r="V42" s="59">
        <f t="shared" si="25"/>
        <v>0</v>
      </c>
      <c r="W42" s="59">
        <v>0</v>
      </c>
      <c r="X42" s="60">
        <f t="shared" si="19"/>
        <v>0</v>
      </c>
      <c r="Y42" s="61">
        <f t="shared" si="20"/>
        <v>0</v>
      </c>
      <c r="Z42" s="59"/>
      <c r="AA42" s="59">
        <f t="shared" si="21"/>
        <v>0</v>
      </c>
      <c r="AB42" s="62">
        <f t="shared" si="22"/>
        <v>0</v>
      </c>
      <c r="AC42" s="58">
        <f t="shared" si="23"/>
        <v>0</v>
      </c>
      <c r="AD42" s="59">
        <f t="shared" si="26"/>
        <v>0</v>
      </c>
      <c r="AE42" s="59">
        <v>0</v>
      </c>
      <c r="AF42" s="60">
        <f t="shared" si="24"/>
        <v>0</v>
      </c>
    </row>
    <row r="43" spans="1:32" x14ac:dyDescent="0.3">
      <c r="A43" s="394"/>
      <c r="B43" s="197">
        <f>+'Qtr2'!AC43</f>
        <v>0</v>
      </c>
      <c r="C43" s="59">
        <f>+'Qtr2'!AD43</f>
        <v>0</v>
      </c>
      <c r="D43" s="59">
        <f>+'Qtr2'!AE43</f>
        <v>0</v>
      </c>
      <c r="E43" s="60">
        <f>+'Qtr2'!AF43</f>
        <v>0</v>
      </c>
      <c r="F43" s="197">
        <v>0</v>
      </c>
      <c r="G43" s="54">
        <v>0</v>
      </c>
      <c r="H43" s="62">
        <v>0</v>
      </c>
      <c r="I43" s="58">
        <f t="shared" si="14"/>
        <v>0</v>
      </c>
      <c r="J43" s="59">
        <f t="shared" si="15"/>
        <v>0</v>
      </c>
      <c r="K43" s="59">
        <f t="shared" si="15"/>
        <v>0</v>
      </c>
      <c r="L43" s="60">
        <f t="shared" si="16"/>
        <v>0</v>
      </c>
      <c r="M43" s="197"/>
      <c r="N43" s="54"/>
      <c r="O43" s="59"/>
      <c r="P43" s="54"/>
      <c r="Q43" s="54"/>
      <c r="R43" s="54"/>
      <c r="S43" s="54"/>
      <c r="T43" s="99"/>
      <c r="U43" s="58">
        <f t="shared" si="17"/>
        <v>0</v>
      </c>
      <c r="V43" s="59">
        <f t="shared" si="25"/>
        <v>0</v>
      </c>
      <c r="W43" s="59">
        <v>0</v>
      </c>
      <c r="X43" s="60">
        <f t="shared" si="19"/>
        <v>0</v>
      </c>
      <c r="Y43" s="61">
        <f t="shared" si="20"/>
        <v>0</v>
      </c>
      <c r="Z43" s="59"/>
      <c r="AA43" s="59">
        <f t="shared" si="21"/>
        <v>0</v>
      </c>
      <c r="AB43" s="62">
        <f t="shared" si="22"/>
        <v>0</v>
      </c>
      <c r="AC43" s="58">
        <f t="shared" si="23"/>
        <v>0</v>
      </c>
      <c r="AD43" s="59">
        <f t="shared" si="26"/>
        <v>0</v>
      </c>
      <c r="AE43" s="59">
        <v>0</v>
      </c>
      <c r="AF43" s="60">
        <f t="shared" si="24"/>
        <v>0</v>
      </c>
    </row>
    <row r="44" spans="1:32" x14ac:dyDescent="0.3">
      <c r="A44" s="391"/>
      <c r="B44" s="197">
        <f>+'Qtr2'!AC44</f>
        <v>0</v>
      </c>
      <c r="C44" s="59">
        <f>+'Qtr2'!AD44</f>
        <v>0</v>
      </c>
      <c r="D44" s="59">
        <f>+'Qtr2'!AE44</f>
        <v>0</v>
      </c>
      <c r="E44" s="60">
        <f>+'Qtr2'!AF44</f>
        <v>0</v>
      </c>
      <c r="F44" s="197">
        <v>0</v>
      </c>
      <c r="G44" s="54">
        <v>0</v>
      </c>
      <c r="H44" s="62">
        <v>0</v>
      </c>
      <c r="I44" s="58">
        <f t="shared" si="14"/>
        <v>0</v>
      </c>
      <c r="J44" s="59">
        <f t="shared" si="15"/>
        <v>0</v>
      </c>
      <c r="K44" s="59">
        <f t="shared" si="15"/>
        <v>0</v>
      </c>
      <c r="L44" s="60">
        <f t="shared" si="16"/>
        <v>0</v>
      </c>
      <c r="M44" s="197"/>
      <c r="N44" s="54"/>
      <c r="O44" s="59"/>
      <c r="P44" s="54"/>
      <c r="Q44" s="54"/>
      <c r="R44" s="54"/>
      <c r="S44" s="54"/>
      <c r="T44" s="99"/>
      <c r="U44" s="58">
        <f t="shared" si="17"/>
        <v>0</v>
      </c>
      <c r="V44" s="59">
        <f t="shared" si="25"/>
        <v>0</v>
      </c>
      <c r="W44" s="59">
        <v>0</v>
      </c>
      <c r="X44" s="60">
        <f t="shared" si="19"/>
        <v>0</v>
      </c>
      <c r="Y44" s="61">
        <f t="shared" si="20"/>
        <v>0</v>
      </c>
      <c r="Z44" s="59"/>
      <c r="AA44" s="59">
        <f t="shared" si="21"/>
        <v>0</v>
      </c>
      <c r="AB44" s="62">
        <f t="shared" si="22"/>
        <v>0</v>
      </c>
      <c r="AC44" s="58">
        <f t="shared" si="23"/>
        <v>0</v>
      </c>
      <c r="AD44" s="59">
        <f t="shared" si="26"/>
        <v>0</v>
      </c>
      <c r="AE44" s="59">
        <v>0</v>
      </c>
      <c r="AF44" s="60">
        <f t="shared" si="24"/>
        <v>0</v>
      </c>
    </row>
    <row r="45" spans="1:32" x14ac:dyDescent="0.3">
      <c r="A45" s="391"/>
      <c r="B45" s="197">
        <f>+'Qtr2'!AC45</f>
        <v>0</v>
      </c>
      <c r="C45" s="59">
        <f>+'Qtr2'!AD45</f>
        <v>0</v>
      </c>
      <c r="D45" s="59">
        <f>+'Qtr2'!AE45</f>
        <v>0</v>
      </c>
      <c r="E45" s="60">
        <f>+'Qtr2'!AF45</f>
        <v>0</v>
      </c>
      <c r="F45" s="197">
        <v>0</v>
      </c>
      <c r="G45" s="54">
        <v>0</v>
      </c>
      <c r="H45" s="62">
        <v>0</v>
      </c>
      <c r="I45" s="58">
        <f t="shared" si="14"/>
        <v>0</v>
      </c>
      <c r="J45" s="59">
        <f t="shared" si="15"/>
        <v>0</v>
      </c>
      <c r="K45" s="59">
        <f t="shared" si="15"/>
        <v>0</v>
      </c>
      <c r="L45" s="60">
        <f t="shared" si="16"/>
        <v>0</v>
      </c>
      <c r="M45" s="197"/>
      <c r="N45" s="54"/>
      <c r="O45" s="59"/>
      <c r="P45" s="54"/>
      <c r="Q45" s="54"/>
      <c r="R45" s="54"/>
      <c r="S45" s="54"/>
      <c r="T45" s="99"/>
      <c r="U45" s="58">
        <f t="shared" si="17"/>
        <v>0</v>
      </c>
      <c r="V45" s="59">
        <f t="shared" si="25"/>
        <v>0</v>
      </c>
      <c r="W45" s="59">
        <v>0</v>
      </c>
      <c r="X45" s="60">
        <f>+U45+V45+W45</f>
        <v>0</v>
      </c>
      <c r="Y45" s="61">
        <f t="shared" si="20"/>
        <v>0</v>
      </c>
      <c r="Z45" s="59"/>
      <c r="AA45" s="59">
        <f t="shared" si="21"/>
        <v>0</v>
      </c>
      <c r="AB45" s="62">
        <f t="shared" si="22"/>
        <v>0</v>
      </c>
      <c r="AC45" s="58">
        <f t="shared" si="23"/>
        <v>0</v>
      </c>
      <c r="AD45" s="59">
        <f t="shared" si="26"/>
        <v>0</v>
      </c>
      <c r="AE45" s="59">
        <v>0</v>
      </c>
      <c r="AF45" s="60">
        <f t="shared" si="24"/>
        <v>0</v>
      </c>
    </row>
    <row r="46" spans="1:32" ht="15" thickBot="1" x14ac:dyDescent="0.35">
      <c r="A46" s="397"/>
      <c r="B46" s="201">
        <f>+'Qtr2'!AC46</f>
        <v>0</v>
      </c>
      <c r="C46" s="106">
        <f>+'Qtr2'!AD46</f>
        <v>0</v>
      </c>
      <c r="D46" s="106">
        <f>+'Qtr2'!AE46</f>
        <v>0</v>
      </c>
      <c r="E46" s="107">
        <f>+'Qtr2'!AF46</f>
        <v>0</v>
      </c>
      <c r="F46" s="201">
        <v>0</v>
      </c>
      <c r="G46" s="103">
        <v>0</v>
      </c>
      <c r="H46" s="110">
        <v>0</v>
      </c>
      <c r="I46" s="105">
        <f t="shared" si="14"/>
        <v>0</v>
      </c>
      <c r="J46" s="106">
        <f t="shared" ref="J46:K46" si="27">+C46+G46</f>
        <v>0</v>
      </c>
      <c r="K46" s="106">
        <f t="shared" si="27"/>
        <v>0</v>
      </c>
      <c r="L46" s="107">
        <f t="shared" si="16"/>
        <v>0</v>
      </c>
      <c r="M46" s="201"/>
      <c r="N46" s="103"/>
      <c r="O46" s="106"/>
      <c r="P46" s="103"/>
      <c r="Q46" s="103"/>
      <c r="R46" s="103"/>
      <c r="S46" s="103"/>
      <c r="T46" s="108"/>
      <c r="U46" s="105">
        <f t="shared" si="17"/>
        <v>0</v>
      </c>
      <c r="V46" s="106">
        <v>0</v>
      </c>
      <c r="W46" s="106">
        <v>0</v>
      </c>
      <c r="X46" s="107"/>
      <c r="Y46" s="109">
        <f t="shared" si="20"/>
        <v>0</v>
      </c>
      <c r="Z46" s="106"/>
      <c r="AA46" s="106">
        <f t="shared" si="21"/>
        <v>0</v>
      </c>
      <c r="AB46" s="110">
        <f t="shared" si="22"/>
        <v>0</v>
      </c>
      <c r="AC46" s="105">
        <f t="shared" si="23"/>
        <v>0</v>
      </c>
      <c r="AD46" s="106">
        <f t="shared" si="26"/>
        <v>0</v>
      </c>
      <c r="AE46" s="106">
        <v>0</v>
      </c>
      <c r="AF46" s="107">
        <f t="shared" si="24"/>
        <v>0</v>
      </c>
    </row>
    <row r="47" spans="1:32" ht="15" thickBot="1" x14ac:dyDescent="0.35">
      <c r="A47" s="372" t="s">
        <v>13</v>
      </c>
      <c r="B47" s="259">
        <v>0</v>
      </c>
      <c r="C47" s="206">
        <f>SUM(C30:D46)</f>
        <v>414390.33741077053</v>
      </c>
      <c r="D47" s="206">
        <v>0</v>
      </c>
      <c r="E47" s="114">
        <f t="shared" ref="E47:J47" si="28">SUM(E30:F46)</f>
        <v>414390.33741077053</v>
      </c>
      <c r="F47" s="259">
        <f t="shared" si="28"/>
        <v>0</v>
      </c>
      <c r="G47" s="113">
        <f t="shared" si="28"/>
        <v>0</v>
      </c>
      <c r="H47" s="258">
        <f t="shared" si="28"/>
        <v>0</v>
      </c>
      <c r="I47" s="112">
        <f>SUM(I30:I46)</f>
        <v>0</v>
      </c>
      <c r="J47" s="113">
        <f t="shared" si="28"/>
        <v>414390.33741077053</v>
      </c>
      <c r="K47" s="113">
        <f>SUM(K30:K46)</f>
        <v>0</v>
      </c>
      <c r="L47" s="117">
        <f>SUM(L30:L46)</f>
        <v>414390.33741077053</v>
      </c>
      <c r="M47" s="259">
        <f>SUM(M30:M46)</f>
        <v>0</v>
      </c>
      <c r="N47" s="113">
        <f t="shared" ref="N47:T47" si="29">SUM(N30:N46)</f>
        <v>7586.23</v>
      </c>
      <c r="O47" s="206">
        <f t="shared" si="29"/>
        <v>0</v>
      </c>
      <c r="P47" s="113">
        <f t="shared" si="29"/>
        <v>0</v>
      </c>
      <c r="Q47" s="113">
        <f t="shared" si="29"/>
        <v>-3262.3</v>
      </c>
      <c r="R47" s="113">
        <f t="shared" si="29"/>
        <v>0</v>
      </c>
      <c r="S47" s="113">
        <f t="shared" si="29"/>
        <v>0</v>
      </c>
      <c r="T47" s="116">
        <f t="shared" si="29"/>
        <v>0</v>
      </c>
      <c r="U47" s="112"/>
      <c r="V47" s="113">
        <f>SUM(V30:V46)</f>
        <v>418714.26741077052</v>
      </c>
      <c r="W47" s="113">
        <f t="shared" ref="W47:X47" si="30">SUM(W30:W46)</f>
        <v>0</v>
      </c>
      <c r="X47" s="117">
        <f t="shared" si="30"/>
        <v>418714.26741077052</v>
      </c>
      <c r="Y47" s="118">
        <f t="shared" si="20"/>
        <v>8.6393744449918861E-2</v>
      </c>
      <c r="Z47" s="113"/>
      <c r="AA47" s="113">
        <f>SUM(AA30:AA46)</f>
        <v>0</v>
      </c>
      <c r="AB47" s="116">
        <f>SUM(AB30:AB46)</f>
        <v>1966.1712985648105</v>
      </c>
      <c r="AC47" s="112">
        <f t="shared" si="23"/>
        <v>0</v>
      </c>
      <c r="AD47" s="113">
        <f>SUM(AD30:AD46)</f>
        <v>420680.43870933534</v>
      </c>
      <c r="AE47" s="113">
        <f t="shared" ref="AE47:AF47" si="31">SUM(AE30:AE46)</f>
        <v>0</v>
      </c>
      <c r="AF47" s="117">
        <f t="shared" si="31"/>
        <v>420680.43870933534</v>
      </c>
    </row>
    <row r="48" spans="1:32" x14ac:dyDescent="0.3">
      <c r="A48" s="391" t="s">
        <v>104</v>
      </c>
      <c r="B48" s="90">
        <f>+'Qtr2'!AC48</f>
        <v>0</v>
      </c>
      <c r="C48" s="88">
        <f>+'Qtr2'!AD48</f>
        <v>40188.408217454147</v>
      </c>
      <c r="D48" s="88">
        <f>+'Qtr2'!AE48</f>
        <v>0</v>
      </c>
      <c r="E48" s="89">
        <f>+'Qtr2'!AF48</f>
        <v>40188.408217454147</v>
      </c>
      <c r="F48" s="90">
        <v>0</v>
      </c>
      <c r="G48" s="122">
        <v>0</v>
      </c>
      <c r="H48" s="91">
        <v>0</v>
      </c>
      <c r="I48" s="87">
        <f t="shared" ref="I48:I56" si="32">B48+F48</f>
        <v>0</v>
      </c>
      <c r="J48" s="88">
        <f t="shared" ref="J48:K56" si="33">+C48+G48</f>
        <v>40188.408217454147</v>
      </c>
      <c r="K48" s="88">
        <f t="shared" si="33"/>
        <v>0</v>
      </c>
      <c r="L48" s="89">
        <f t="shared" ref="L48:L56" si="34">I48+J48+K48</f>
        <v>40188.408217454147</v>
      </c>
      <c r="M48" s="90"/>
      <c r="N48" s="122"/>
      <c r="O48" s="88"/>
      <c r="P48" s="122"/>
      <c r="Q48" s="122">
        <v>-217.88</v>
      </c>
      <c r="R48" s="122"/>
      <c r="S48" s="122"/>
      <c r="T48" s="124"/>
      <c r="U48" s="87">
        <f t="shared" si="17"/>
        <v>0</v>
      </c>
      <c r="V48" s="88">
        <f t="shared" si="25"/>
        <v>39970.52821745415</v>
      </c>
      <c r="W48" s="88">
        <v>0</v>
      </c>
      <c r="X48" s="89">
        <f t="shared" si="19"/>
        <v>39970.52821745415</v>
      </c>
      <c r="Y48" s="97">
        <f t="shared" si="20"/>
        <v>8.2471601020447545E-3</v>
      </c>
      <c r="Z48" s="88"/>
      <c r="AA48" s="88">
        <f t="shared" si="21"/>
        <v>0</v>
      </c>
      <c r="AB48" s="91">
        <f t="shared" si="22"/>
        <v>187.69101386396105</v>
      </c>
      <c r="AC48" s="87">
        <f t="shared" si="23"/>
        <v>0</v>
      </c>
      <c r="AD48" s="88">
        <f t="shared" si="26"/>
        <v>40158.219231318108</v>
      </c>
      <c r="AE48" s="88">
        <v>0</v>
      </c>
      <c r="AF48" s="89">
        <f t="shared" si="24"/>
        <v>40158.219231318108</v>
      </c>
    </row>
    <row r="49" spans="1:32" x14ac:dyDescent="0.3">
      <c r="A49" s="391" t="s">
        <v>33</v>
      </c>
      <c r="B49" s="197">
        <f>+'Qtr2'!AC49</f>
        <v>0</v>
      </c>
      <c r="C49" s="59">
        <f>+'Qtr2'!AD49</f>
        <v>121576.77596195121</v>
      </c>
      <c r="D49" s="59">
        <f>+'Qtr2'!AE49</f>
        <v>0</v>
      </c>
      <c r="E49" s="60">
        <f>+'Qtr2'!AF49</f>
        <v>121576.77596195121</v>
      </c>
      <c r="F49" s="197">
        <v>0</v>
      </c>
      <c r="G49" s="54">
        <v>0</v>
      </c>
      <c r="H49" s="62">
        <v>0</v>
      </c>
      <c r="I49" s="58">
        <f t="shared" si="32"/>
        <v>0</v>
      </c>
      <c r="J49" s="59">
        <f t="shared" si="33"/>
        <v>121576.77596195121</v>
      </c>
      <c r="K49" s="59">
        <f t="shared" si="33"/>
        <v>0</v>
      </c>
      <c r="L49" s="60">
        <f t="shared" si="34"/>
        <v>121576.77596195121</v>
      </c>
      <c r="M49" s="197"/>
      <c r="N49" s="54"/>
      <c r="O49" s="59"/>
      <c r="P49" s="54"/>
      <c r="Q49" s="54">
        <v>-1036.29</v>
      </c>
      <c r="R49" s="54"/>
      <c r="S49" s="54"/>
      <c r="T49" s="99"/>
      <c r="U49" s="58">
        <f t="shared" si="17"/>
        <v>0</v>
      </c>
      <c r="V49" s="59">
        <f t="shared" si="25"/>
        <v>120540.48596195121</v>
      </c>
      <c r="W49" s="59">
        <v>0</v>
      </c>
      <c r="X49" s="60">
        <f t="shared" si="19"/>
        <v>120540.48596195121</v>
      </c>
      <c r="Y49" s="61">
        <f>X49/$X$81</f>
        <v>2.487124215867589E-2</v>
      </c>
      <c r="Z49" s="59"/>
      <c r="AA49" s="59">
        <f t="shared" si="21"/>
        <v>0</v>
      </c>
      <c r="AB49" s="62">
        <f t="shared" si="22"/>
        <v>566.02619557010712</v>
      </c>
      <c r="AC49" s="58">
        <f t="shared" si="23"/>
        <v>0</v>
      </c>
      <c r="AD49" s="59">
        <f t="shared" si="26"/>
        <v>121106.51215752133</v>
      </c>
      <c r="AE49" s="59">
        <v>0</v>
      </c>
      <c r="AF49" s="60">
        <f t="shared" si="24"/>
        <v>121106.51215752133</v>
      </c>
    </row>
    <row r="50" spans="1:32" x14ac:dyDescent="0.3">
      <c r="A50" s="391" t="s">
        <v>14</v>
      </c>
      <c r="B50" s="197">
        <f>+'Qtr2'!AC50</f>
        <v>0</v>
      </c>
      <c r="C50" s="59">
        <f>+'Qtr2'!AD50</f>
        <v>862250.71367128007</v>
      </c>
      <c r="D50" s="59">
        <f>+'Qtr2'!AE50</f>
        <v>0</v>
      </c>
      <c r="E50" s="60">
        <f>+'Qtr2'!AF50</f>
        <v>862250.71367128007</v>
      </c>
      <c r="F50" s="197">
        <v>0</v>
      </c>
      <c r="G50" s="54">
        <v>0</v>
      </c>
      <c r="H50" s="62">
        <v>0</v>
      </c>
      <c r="I50" s="58">
        <f t="shared" si="32"/>
        <v>0</v>
      </c>
      <c r="J50" s="59">
        <f t="shared" si="33"/>
        <v>862250.71367128007</v>
      </c>
      <c r="K50" s="59">
        <f t="shared" si="33"/>
        <v>0</v>
      </c>
      <c r="L50" s="60">
        <f t="shared" si="34"/>
        <v>862250.71367128007</v>
      </c>
      <c r="M50" s="197"/>
      <c r="N50" s="54"/>
      <c r="O50" s="59"/>
      <c r="P50" s="54"/>
      <c r="Q50" s="54">
        <v>-7349.48</v>
      </c>
      <c r="R50" s="54"/>
      <c r="S50" s="54"/>
      <c r="T50" s="99"/>
      <c r="U50" s="58">
        <f t="shared" si="17"/>
        <v>0</v>
      </c>
      <c r="V50" s="59">
        <f t="shared" si="25"/>
        <v>854901.23367128009</v>
      </c>
      <c r="W50" s="59">
        <v>0</v>
      </c>
      <c r="X50" s="60">
        <f t="shared" si="19"/>
        <v>854901.23367128009</v>
      </c>
      <c r="Y50" s="61">
        <f t="shared" si="20"/>
        <v>0.17639264878275582</v>
      </c>
      <c r="Z50" s="59"/>
      <c r="AA50" s="59">
        <f t="shared" si="21"/>
        <v>0</v>
      </c>
      <c r="AB50" s="62">
        <f t="shared" si="22"/>
        <v>4014.38976308664</v>
      </c>
      <c r="AC50" s="58">
        <f t="shared" si="23"/>
        <v>0</v>
      </c>
      <c r="AD50" s="59">
        <f t="shared" si="26"/>
        <v>858915.62343436677</v>
      </c>
      <c r="AE50" s="59">
        <v>0</v>
      </c>
      <c r="AF50" s="60">
        <f t="shared" si="24"/>
        <v>858915.62343436677</v>
      </c>
    </row>
    <row r="51" spans="1:32" x14ac:dyDescent="0.3">
      <c r="A51" s="391" t="s">
        <v>65</v>
      </c>
      <c r="B51" s="197">
        <f>+'Qtr2'!AC51</f>
        <v>0</v>
      </c>
      <c r="C51" s="59">
        <f>+'Qtr2'!AD51</f>
        <v>18601.708184858478</v>
      </c>
      <c r="D51" s="59">
        <f>+'Qtr2'!AE51</f>
        <v>0</v>
      </c>
      <c r="E51" s="60">
        <f>+'Qtr2'!AF51</f>
        <v>18601.708184858478</v>
      </c>
      <c r="F51" s="197">
        <v>0</v>
      </c>
      <c r="G51" s="54">
        <v>0</v>
      </c>
      <c r="H51" s="62">
        <v>0</v>
      </c>
      <c r="I51" s="58">
        <f t="shared" si="32"/>
        <v>0</v>
      </c>
      <c r="J51" s="59">
        <f t="shared" si="33"/>
        <v>18601.708184858478</v>
      </c>
      <c r="K51" s="59">
        <f t="shared" si="33"/>
        <v>0</v>
      </c>
      <c r="L51" s="60">
        <f t="shared" si="34"/>
        <v>18601.708184858478</v>
      </c>
      <c r="M51" s="197"/>
      <c r="N51" s="54"/>
      <c r="O51" s="59"/>
      <c r="P51" s="54"/>
      <c r="Q51" s="54">
        <v>-157.76</v>
      </c>
      <c r="R51" s="54"/>
      <c r="S51" s="54"/>
      <c r="T51" s="99"/>
      <c r="U51" s="58">
        <f t="shared" si="17"/>
        <v>0</v>
      </c>
      <c r="V51" s="59">
        <f t="shared" si="25"/>
        <v>18443.94818485848</v>
      </c>
      <c r="W51" s="59">
        <v>0</v>
      </c>
      <c r="X51" s="60">
        <f t="shared" si="19"/>
        <v>18443.94818485848</v>
      </c>
      <c r="Y51" s="61">
        <f t="shared" si="20"/>
        <v>3.8055587548608584E-3</v>
      </c>
      <c r="Z51" s="59"/>
      <c r="AA51" s="59">
        <f t="shared" si="21"/>
        <v>0</v>
      </c>
      <c r="AB51" s="62">
        <f t="shared" si="22"/>
        <v>86.607895588399671</v>
      </c>
      <c r="AC51" s="58">
        <f t="shared" si="23"/>
        <v>0</v>
      </c>
      <c r="AD51" s="59">
        <f t="shared" si="26"/>
        <v>18530.556080446881</v>
      </c>
      <c r="AE51" s="59">
        <v>0</v>
      </c>
      <c r="AF51" s="60">
        <f t="shared" si="24"/>
        <v>18530.556080446881</v>
      </c>
    </row>
    <row r="52" spans="1:32" x14ac:dyDescent="0.3">
      <c r="A52" s="391" t="s">
        <v>105</v>
      </c>
      <c r="B52" s="197">
        <f>+'Qtr2'!AC52</f>
        <v>0</v>
      </c>
      <c r="C52" s="59">
        <f>+'Qtr2'!AD52</f>
        <v>3866.2854513237266</v>
      </c>
      <c r="D52" s="59">
        <f>+'Qtr2'!AE52</f>
        <v>0</v>
      </c>
      <c r="E52" s="60">
        <f>+'Qtr2'!AF52</f>
        <v>3866.2854513237266</v>
      </c>
      <c r="F52" s="197">
        <v>0</v>
      </c>
      <c r="G52" s="54">
        <v>0</v>
      </c>
      <c r="H52" s="62">
        <v>0</v>
      </c>
      <c r="I52" s="58">
        <f t="shared" si="32"/>
        <v>0</v>
      </c>
      <c r="J52" s="59">
        <f t="shared" si="33"/>
        <v>3866.2854513237266</v>
      </c>
      <c r="K52" s="59">
        <f t="shared" si="33"/>
        <v>0</v>
      </c>
      <c r="L52" s="60">
        <f t="shared" si="34"/>
        <v>3866.2854513237266</v>
      </c>
      <c r="M52" s="197"/>
      <c r="N52" s="54"/>
      <c r="O52" s="59"/>
      <c r="P52" s="54"/>
      <c r="Q52" s="54"/>
      <c r="R52" s="54"/>
      <c r="S52" s="54"/>
      <c r="T52" s="99"/>
      <c r="U52" s="58">
        <f t="shared" si="17"/>
        <v>0</v>
      </c>
      <c r="V52" s="59">
        <f t="shared" si="25"/>
        <v>3866.2854513237266</v>
      </c>
      <c r="W52" s="59">
        <v>0</v>
      </c>
      <c r="X52" s="60">
        <f t="shared" si="19"/>
        <v>3866.2854513237266</v>
      </c>
      <c r="Y52" s="61">
        <f t="shared" si="20"/>
        <v>7.9773464448111434E-4</v>
      </c>
      <c r="Z52" s="59"/>
      <c r="AA52" s="59">
        <f t="shared" si="21"/>
        <v>0</v>
      </c>
      <c r="AB52" s="62">
        <f t="shared" si="22"/>
        <v>18.155052450108762</v>
      </c>
      <c r="AC52" s="58">
        <f t="shared" si="23"/>
        <v>0</v>
      </c>
      <c r="AD52" s="59">
        <f t="shared" si="26"/>
        <v>3884.4405037738352</v>
      </c>
      <c r="AE52" s="59">
        <v>0</v>
      </c>
      <c r="AF52" s="60">
        <f t="shared" si="24"/>
        <v>3884.4405037738352</v>
      </c>
    </row>
    <row r="53" spans="1:32" x14ac:dyDescent="0.3">
      <c r="A53" s="391"/>
      <c r="B53" s="197">
        <f>+'Qtr2'!AC53</f>
        <v>0</v>
      </c>
      <c r="C53" s="59">
        <f>+'Qtr2'!AD53</f>
        <v>0</v>
      </c>
      <c r="D53" s="59">
        <f>+'Qtr2'!AE53</f>
        <v>0</v>
      </c>
      <c r="E53" s="60">
        <f>+'Qtr2'!AF53</f>
        <v>0</v>
      </c>
      <c r="F53" s="197">
        <v>0</v>
      </c>
      <c r="G53" s="54">
        <v>0</v>
      </c>
      <c r="H53" s="62">
        <v>0</v>
      </c>
      <c r="I53" s="58">
        <f t="shared" si="32"/>
        <v>0</v>
      </c>
      <c r="J53" s="59">
        <f t="shared" si="33"/>
        <v>0</v>
      </c>
      <c r="K53" s="59">
        <f t="shared" si="33"/>
        <v>0</v>
      </c>
      <c r="L53" s="60">
        <f t="shared" si="34"/>
        <v>0</v>
      </c>
      <c r="M53" s="197"/>
      <c r="N53" s="54"/>
      <c r="O53" s="59"/>
      <c r="P53" s="54"/>
      <c r="Q53" s="54"/>
      <c r="R53" s="54"/>
      <c r="S53" s="54"/>
      <c r="T53" s="99"/>
      <c r="U53" s="58">
        <f t="shared" si="17"/>
        <v>0</v>
      </c>
      <c r="V53" s="59">
        <f t="shared" si="25"/>
        <v>0</v>
      </c>
      <c r="W53" s="59">
        <v>0</v>
      </c>
      <c r="X53" s="60">
        <f t="shared" si="19"/>
        <v>0</v>
      </c>
      <c r="Y53" s="61">
        <f>X53/$X$81</f>
        <v>0</v>
      </c>
      <c r="Z53" s="59"/>
      <c r="AA53" s="59">
        <f t="shared" si="21"/>
        <v>0</v>
      </c>
      <c r="AB53" s="62">
        <f t="shared" si="22"/>
        <v>0</v>
      </c>
      <c r="AC53" s="58">
        <f t="shared" si="23"/>
        <v>0</v>
      </c>
      <c r="AD53" s="59">
        <f t="shared" si="26"/>
        <v>0</v>
      </c>
      <c r="AE53" s="59">
        <v>0</v>
      </c>
      <c r="AF53" s="60">
        <f t="shared" si="24"/>
        <v>0</v>
      </c>
    </row>
    <row r="54" spans="1:32" x14ac:dyDescent="0.3">
      <c r="A54" s="391"/>
      <c r="B54" s="197">
        <f>+'Qtr2'!AC54</f>
        <v>0</v>
      </c>
      <c r="C54" s="59">
        <f>+'Qtr2'!AD54</f>
        <v>0</v>
      </c>
      <c r="D54" s="59">
        <f>+'Qtr2'!AE54</f>
        <v>0</v>
      </c>
      <c r="E54" s="60">
        <f>+'Qtr2'!AF54</f>
        <v>0</v>
      </c>
      <c r="F54" s="197">
        <v>0</v>
      </c>
      <c r="G54" s="54">
        <v>0</v>
      </c>
      <c r="H54" s="62">
        <v>0</v>
      </c>
      <c r="I54" s="58">
        <f t="shared" si="32"/>
        <v>0</v>
      </c>
      <c r="J54" s="59">
        <f t="shared" si="33"/>
        <v>0</v>
      </c>
      <c r="K54" s="59">
        <f t="shared" si="33"/>
        <v>0</v>
      </c>
      <c r="L54" s="60">
        <f t="shared" si="34"/>
        <v>0</v>
      </c>
      <c r="M54" s="197"/>
      <c r="N54" s="54"/>
      <c r="O54" s="59"/>
      <c r="P54" s="54"/>
      <c r="Q54" s="54"/>
      <c r="R54" s="54"/>
      <c r="S54" s="54"/>
      <c r="T54" s="99"/>
      <c r="U54" s="58">
        <f t="shared" si="17"/>
        <v>0</v>
      </c>
      <c r="V54" s="59">
        <f t="shared" si="25"/>
        <v>0</v>
      </c>
      <c r="W54" s="59">
        <v>0</v>
      </c>
      <c r="X54" s="60">
        <f t="shared" si="19"/>
        <v>0</v>
      </c>
      <c r="Y54" s="61">
        <f>X54/$X$81</f>
        <v>0</v>
      </c>
      <c r="Z54" s="59"/>
      <c r="AA54" s="59">
        <f t="shared" si="21"/>
        <v>0</v>
      </c>
      <c r="AB54" s="62">
        <f t="shared" si="22"/>
        <v>0</v>
      </c>
      <c r="AC54" s="58">
        <f t="shared" si="23"/>
        <v>0</v>
      </c>
      <c r="AD54" s="59">
        <f t="shared" si="26"/>
        <v>0</v>
      </c>
      <c r="AE54" s="59">
        <v>0</v>
      </c>
      <c r="AF54" s="60">
        <f t="shared" si="24"/>
        <v>0</v>
      </c>
    </row>
    <row r="55" spans="1:32" x14ac:dyDescent="0.3">
      <c r="A55" s="391"/>
      <c r="B55" s="197">
        <f>+'Qtr2'!AC55</f>
        <v>0</v>
      </c>
      <c r="C55" s="59">
        <f>+'Qtr2'!AD55</f>
        <v>0</v>
      </c>
      <c r="D55" s="59">
        <f>+'Qtr2'!AE55</f>
        <v>0</v>
      </c>
      <c r="E55" s="60">
        <f>+'Qtr2'!AF55</f>
        <v>0</v>
      </c>
      <c r="F55" s="197">
        <v>0</v>
      </c>
      <c r="G55" s="54">
        <v>0</v>
      </c>
      <c r="H55" s="62">
        <v>0</v>
      </c>
      <c r="I55" s="58">
        <f t="shared" si="32"/>
        <v>0</v>
      </c>
      <c r="J55" s="59">
        <f t="shared" si="33"/>
        <v>0</v>
      </c>
      <c r="K55" s="59">
        <f t="shared" si="33"/>
        <v>0</v>
      </c>
      <c r="L55" s="60">
        <f t="shared" si="34"/>
        <v>0</v>
      </c>
      <c r="M55" s="197"/>
      <c r="N55" s="54"/>
      <c r="O55" s="59"/>
      <c r="P55" s="54"/>
      <c r="Q55" s="54"/>
      <c r="R55" s="54"/>
      <c r="S55" s="54"/>
      <c r="T55" s="99"/>
      <c r="U55" s="58">
        <f t="shared" si="17"/>
        <v>0</v>
      </c>
      <c r="V55" s="59">
        <f t="shared" si="25"/>
        <v>0</v>
      </c>
      <c r="W55" s="59">
        <v>0</v>
      </c>
      <c r="X55" s="60">
        <f t="shared" si="19"/>
        <v>0</v>
      </c>
      <c r="Y55" s="61">
        <f>X55/$X$81</f>
        <v>0</v>
      </c>
      <c r="Z55" s="59"/>
      <c r="AA55" s="59">
        <f t="shared" si="21"/>
        <v>0</v>
      </c>
      <c r="AB55" s="62">
        <f t="shared" si="22"/>
        <v>0</v>
      </c>
      <c r="AC55" s="58">
        <f t="shared" si="23"/>
        <v>0</v>
      </c>
      <c r="AD55" s="59">
        <f t="shared" si="26"/>
        <v>0</v>
      </c>
      <c r="AE55" s="59">
        <v>0</v>
      </c>
      <c r="AF55" s="60">
        <f t="shared" si="24"/>
        <v>0</v>
      </c>
    </row>
    <row r="56" spans="1:32" ht="15" thickBot="1" x14ac:dyDescent="0.35">
      <c r="A56" s="397"/>
      <c r="B56" s="201">
        <f>+'Qtr2'!AC56</f>
        <v>0</v>
      </c>
      <c r="C56" s="106">
        <f>+'Qtr2'!AD56</f>
        <v>0</v>
      </c>
      <c r="D56" s="106">
        <f>+'Qtr2'!AE56</f>
        <v>0</v>
      </c>
      <c r="E56" s="72">
        <f>+'Qtr2'!AF56</f>
        <v>0</v>
      </c>
      <c r="F56" s="201">
        <v>0</v>
      </c>
      <c r="G56" s="103">
        <v>0</v>
      </c>
      <c r="H56" s="110">
        <v>0</v>
      </c>
      <c r="I56" s="105">
        <f t="shared" si="32"/>
        <v>0</v>
      </c>
      <c r="J56" s="106">
        <f t="shared" si="33"/>
        <v>0</v>
      </c>
      <c r="K56" s="106">
        <f t="shared" si="33"/>
        <v>0</v>
      </c>
      <c r="L56" s="107">
        <f t="shared" si="34"/>
        <v>0</v>
      </c>
      <c r="M56" s="201"/>
      <c r="N56" s="103"/>
      <c r="O56" s="106"/>
      <c r="P56" s="103"/>
      <c r="Q56" s="103"/>
      <c r="R56" s="103"/>
      <c r="S56" s="103"/>
      <c r="T56" s="108"/>
      <c r="U56" s="105">
        <f t="shared" si="17"/>
        <v>0</v>
      </c>
      <c r="V56" s="106">
        <f t="shared" si="25"/>
        <v>0</v>
      </c>
      <c r="W56" s="106">
        <v>0</v>
      </c>
      <c r="X56" s="107">
        <f t="shared" si="19"/>
        <v>0</v>
      </c>
      <c r="Y56" s="109">
        <f>X56/$X$81</f>
        <v>0</v>
      </c>
      <c r="Z56" s="106"/>
      <c r="AA56" s="106">
        <f t="shared" si="21"/>
        <v>0</v>
      </c>
      <c r="AB56" s="110">
        <f t="shared" si="22"/>
        <v>0</v>
      </c>
      <c r="AC56" s="105">
        <f t="shared" si="23"/>
        <v>0</v>
      </c>
      <c r="AD56" s="106">
        <f t="shared" si="26"/>
        <v>0</v>
      </c>
      <c r="AE56" s="106">
        <v>0</v>
      </c>
      <c r="AF56" s="107">
        <f t="shared" si="24"/>
        <v>0</v>
      </c>
    </row>
    <row r="57" spans="1:32" ht="15" thickBot="1" x14ac:dyDescent="0.35">
      <c r="A57" s="372" t="s">
        <v>15</v>
      </c>
      <c r="B57" s="259">
        <v>0</v>
      </c>
      <c r="C57" s="206">
        <f>SUM(C48:C56)</f>
        <v>1046483.8914868676</v>
      </c>
      <c r="D57" s="206">
        <v>0</v>
      </c>
      <c r="E57" s="193">
        <f t="shared" ref="E57" si="35">+B57+C57+D57</f>
        <v>1046483.8914868676</v>
      </c>
      <c r="F57" s="259">
        <f t="shared" ref="F57:X57" si="36">SUM(F48:F56)</f>
        <v>0</v>
      </c>
      <c r="G57" s="113">
        <f t="shared" si="36"/>
        <v>0</v>
      </c>
      <c r="H57" s="116">
        <f t="shared" si="36"/>
        <v>0</v>
      </c>
      <c r="I57" s="112">
        <f t="shared" si="36"/>
        <v>0</v>
      </c>
      <c r="J57" s="113">
        <f t="shared" si="36"/>
        <v>1046483.8914868676</v>
      </c>
      <c r="K57" s="113">
        <f t="shared" si="36"/>
        <v>0</v>
      </c>
      <c r="L57" s="117">
        <f t="shared" si="36"/>
        <v>1046483.8914868676</v>
      </c>
      <c r="M57" s="115">
        <f t="shared" si="36"/>
        <v>0</v>
      </c>
      <c r="N57" s="113">
        <f t="shared" si="36"/>
        <v>0</v>
      </c>
      <c r="O57" s="113">
        <f t="shared" si="36"/>
        <v>0</v>
      </c>
      <c r="P57" s="113">
        <f t="shared" si="36"/>
        <v>0</v>
      </c>
      <c r="Q57" s="113">
        <f t="shared" si="36"/>
        <v>-8761.41</v>
      </c>
      <c r="R57" s="113">
        <f t="shared" si="36"/>
        <v>0</v>
      </c>
      <c r="S57" s="113">
        <f t="shared" si="36"/>
        <v>0</v>
      </c>
      <c r="T57" s="116">
        <f t="shared" si="36"/>
        <v>0</v>
      </c>
      <c r="U57" s="112">
        <f t="shared" si="36"/>
        <v>0</v>
      </c>
      <c r="V57" s="113">
        <f t="shared" si="36"/>
        <v>1037722.4814868675</v>
      </c>
      <c r="W57" s="113">
        <f t="shared" si="36"/>
        <v>0</v>
      </c>
      <c r="X57" s="117">
        <f t="shared" si="36"/>
        <v>1037722.4814868675</v>
      </c>
      <c r="Y57" s="118">
        <f>SUM(Y48:Y56)</f>
        <v>0.21411434444281841</v>
      </c>
      <c r="Z57" s="113"/>
      <c r="AA57" s="113">
        <f>SUM(AA48:AA56)</f>
        <v>0</v>
      </c>
      <c r="AB57" s="116">
        <f>SUM(AB48:AB56)</f>
        <v>4872.8699205592166</v>
      </c>
      <c r="AC57" s="112">
        <f t="shared" si="23"/>
        <v>0</v>
      </c>
      <c r="AD57" s="113">
        <f>SUM(AD48:AD56)</f>
        <v>1042595.351407427</v>
      </c>
      <c r="AE57" s="113">
        <f t="shared" ref="AE57:AF57" si="37">SUM(AE48:AE56)</f>
        <v>0</v>
      </c>
      <c r="AF57" s="117">
        <f t="shared" si="37"/>
        <v>1042595.351407427</v>
      </c>
    </row>
    <row r="58" spans="1:32" ht="15" thickBot="1" x14ac:dyDescent="0.35">
      <c r="A58" s="400" t="s">
        <v>16</v>
      </c>
      <c r="B58" s="80">
        <f t="shared" ref="B58" si="38">SUM(B30:B57)</f>
        <v>0</v>
      </c>
      <c r="C58" s="81">
        <f>+C47+C57</f>
        <v>1460874.2288976382</v>
      </c>
      <c r="D58" s="81">
        <f t="shared" ref="D58:X58" si="39">+D47+D57</f>
        <v>0</v>
      </c>
      <c r="E58" s="195">
        <f t="shared" si="39"/>
        <v>1460874.2288976382</v>
      </c>
      <c r="F58" s="295">
        <f t="shared" si="39"/>
        <v>0</v>
      </c>
      <c r="G58" s="78">
        <f t="shared" si="39"/>
        <v>0</v>
      </c>
      <c r="H58" s="200">
        <f t="shared" si="39"/>
        <v>0</v>
      </c>
      <c r="I58" s="199">
        <f t="shared" si="39"/>
        <v>0</v>
      </c>
      <c r="J58" s="78">
        <f t="shared" si="39"/>
        <v>1460874.2288976382</v>
      </c>
      <c r="K58" s="78">
        <f t="shared" si="39"/>
        <v>0</v>
      </c>
      <c r="L58" s="195">
        <f t="shared" si="39"/>
        <v>1460874.2288976382</v>
      </c>
      <c r="M58" s="295">
        <f t="shared" si="39"/>
        <v>0</v>
      </c>
      <c r="N58" s="78">
        <f t="shared" si="39"/>
        <v>7586.23</v>
      </c>
      <c r="O58" s="78">
        <f t="shared" si="39"/>
        <v>0</v>
      </c>
      <c r="P58" s="78">
        <f t="shared" si="39"/>
        <v>0</v>
      </c>
      <c r="Q58" s="78">
        <f t="shared" si="39"/>
        <v>-12023.71</v>
      </c>
      <c r="R58" s="78">
        <f t="shared" si="39"/>
        <v>0</v>
      </c>
      <c r="S58" s="78">
        <f t="shared" si="39"/>
        <v>0</v>
      </c>
      <c r="T58" s="200">
        <f t="shared" si="39"/>
        <v>0</v>
      </c>
      <c r="U58" s="199">
        <f t="shared" si="39"/>
        <v>0</v>
      </c>
      <c r="V58" s="78">
        <f t="shared" si="39"/>
        <v>1456436.7488976382</v>
      </c>
      <c r="W58" s="78">
        <f t="shared" si="39"/>
        <v>0</v>
      </c>
      <c r="X58" s="195">
        <f t="shared" si="39"/>
        <v>1456436.7488976382</v>
      </c>
      <c r="Y58" s="249">
        <f>+Y47+Y57</f>
        <v>0.30050808889273728</v>
      </c>
      <c r="Z58" s="78">
        <f>SUM(Z30:Z57)</f>
        <v>0</v>
      </c>
      <c r="AA58" s="78">
        <f>+AA47+AA57</f>
        <v>0</v>
      </c>
      <c r="AB58" s="200">
        <f>+AB47+AB57</f>
        <v>6839.0412191240266</v>
      </c>
      <c r="AC58" s="199">
        <f t="shared" ref="AC58" si="40">SUM(AC30:AC57)</f>
        <v>0</v>
      </c>
      <c r="AD58" s="78">
        <f>+AD47+AD57</f>
        <v>1463275.7901167623</v>
      </c>
      <c r="AE58" s="78">
        <f t="shared" ref="AE58:AF58" si="41">+AE47+AE57</f>
        <v>0</v>
      </c>
      <c r="AF58" s="195">
        <f t="shared" si="41"/>
        <v>1463275.7901167623</v>
      </c>
    </row>
    <row r="59" spans="1:32" ht="3.75" customHeight="1" thickTop="1" x14ac:dyDescent="0.4">
      <c r="A59" s="376"/>
      <c r="B59" s="90"/>
      <c r="C59" s="88"/>
      <c r="D59" s="88"/>
      <c r="E59" s="305"/>
      <c r="F59" s="95"/>
      <c r="G59" s="93"/>
      <c r="H59" s="96"/>
      <c r="I59" s="92"/>
      <c r="J59" s="93"/>
      <c r="K59" s="93"/>
      <c r="L59" s="94"/>
      <c r="M59" s="95"/>
      <c r="N59" s="126"/>
      <c r="O59" s="126"/>
      <c r="P59" s="126"/>
      <c r="Q59" s="126"/>
      <c r="R59" s="126"/>
      <c r="S59" s="126"/>
      <c r="T59" s="127"/>
      <c r="U59" s="87"/>
      <c r="V59" s="88"/>
      <c r="W59" s="88"/>
      <c r="X59" s="89"/>
      <c r="Y59" s="97"/>
      <c r="Z59" s="88"/>
      <c r="AA59" s="88"/>
      <c r="AB59" s="91"/>
      <c r="AC59" s="87"/>
      <c r="AD59" s="88"/>
      <c r="AE59" s="88"/>
      <c r="AF59" s="89"/>
    </row>
    <row r="60" spans="1:32" x14ac:dyDescent="0.3">
      <c r="A60" s="391" t="s">
        <v>106</v>
      </c>
      <c r="B60" s="197">
        <f>+'Qtr2'!AC60</f>
        <v>15037</v>
      </c>
      <c r="C60" s="59">
        <f>+'Qtr2'!AD60</f>
        <v>0</v>
      </c>
      <c r="D60" s="59">
        <f>+'Qtr2'!AE60</f>
        <v>4320.9176716447719</v>
      </c>
      <c r="E60" s="89">
        <f>+'Qtr2'!AF60</f>
        <v>19357.917671644773</v>
      </c>
      <c r="F60" s="56">
        <v>0</v>
      </c>
      <c r="G60" s="59">
        <v>0</v>
      </c>
      <c r="H60" s="57">
        <v>0</v>
      </c>
      <c r="I60" s="58">
        <f t="shared" ref="I60:I69" si="42">B60+F60</f>
        <v>15037</v>
      </c>
      <c r="J60" s="59">
        <f t="shared" ref="J60:K68" si="43">+C60+G60</f>
        <v>0</v>
      </c>
      <c r="K60" s="59">
        <f t="shared" si="43"/>
        <v>4320.9176716447719</v>
      </c>
      <c r="L60" s="60">
        <f t="shared" ref="L60:L69" si="44">+I60+J60+K60</f>
        <v>19357.917671644773</v>
      </c>
      <c r="M60" s="56"/>
      <c r="N60" s="27"/>
      <c r="O60" s="98"/>
      <c r="P60" s="98"/>
      <c r="Q60" s="98">
        <v>-165.04</v>
      </c>
      <c r="R60" s="98"/>
      <c r="S60" s="98"/>
      <c r="T60" s="99"/>
      <c r="U60" s="58">
        <f t="shared" ref="U60:U69" si="45">+M60+I60</f>
        <v>15037</v>
      </c>
      <c r="V60" s="59">
        <v>0</v>
      </c>
      <c r="W60" s="187">
        <f>+K60+SUM(O60:T60)</f>
        <v>4155.8776716447719</v>
      </c>
      <c r="X60" s="60">
        <f t="shared" ref="X60:X69" si="46">+U60+V60+W60</f>
        <v>19192.877671644772</v>
      </c>
      <c r="Y60" s="61">
        <f t="shared" ref="Y60:Y69" si="47">X60/$X$81</f>
        <v>3.9600861443681006E-3</v>
      </c>
      <c r="Z60" s="59"/>
      <c r="AA60" s="59">
        <f t="shared" ref="AA60:AA69" si="48">Y60*$AA$92</f>
        <v>0</v>
      </c>
      <c r="AB60" s="62">
        <f t="shared" ref="AB60:AB69" si="49">Y60*$AB$93</f>
        <v>90.12467009592676</v>
      </c>
      <c r="AC60" s="58">
        <f t="shared" ref="AC60:AC69" si="50">U60</f>
        <v>15037</v>
      </c>
      <c r="AD60" s="59">
        <v>0</v>
      </c>
      <c r="AE60" s="59">
        <f t="shared" ref="AE60:AE69" si="51">W60+AA60+AB60+ZC60</f>
        <v>4246.0023417406983</v>
      </c>
      <c r="AF60" s="60">
        <f t="shared" ref="AF60:AF69" si="52">+AC60+AD60+AE60</f>
        <v>19283.002341740699</v>
      </c>
    </row>
    <row r="61" spans="1:32" x14ac:dyDescent="0.3">
      <c r="A61" s="391" t="s">
        <v>17</v>
      </c>
      <c r="B61" s="197">
        <f>+'Qtr2'!AC61</f>
        <v>5020</v>
      </c>
      <c r="C61" s="59">
        <f>+'Qtr2'!AD61</f>
        <v>0</v>
      </c>
      <c r="D61" s="59">
        <f>+'Qtr2'!AE61</f>
        <v>3797.1166642785342</v>
      </c>
      <c r="E61" s="60">
        <f>+'Qtr2'!AF61</f>
        <v>8817.1166642785338</v>
      </c>
      <c r="F61" s="56">
        <v>0</v>
      </c>
      <c r="G61" s="59">
        <v>0</v>
      </c>
      <c r="H61" s="57">
        <v>0</v>
      </c>
      <c r="I61" s="58">
        <f t="shared" si="42"/>
        <v>5020</v>
      </c>
      <c r="J61" s="59">
        <f t="shared" si="43"/>
        <v>0</v>
      </c>
      <c r="K61" s="59">
        <f t="shared" si="43"/>
        <v>3797.1166642785342</v>
      </c>
      <c r="L61" s="60">
        <f t="shared" si="44"/>
        <v>8817.1166642785338</v>
      </c>
      <c r="M61" s="56"/>
      <c r="N61" s="27"/>
      <c r="O61" s="98"/>
      <c r="P61" s="98"/>
      <c r="Q61" s="98">
        <v>-75.150000000000006</v>
      </c>
      <c r="R61" s="98"/>
      <c r="S61" s="98"/>
      <c r="T61" s="99"/>
      <c r="U61" s="58">
        <f t="shared" si="45"/>
        <v>5020</v>
      </c>
      <c r="V61" s="59">
        <v>0</v>
      </c>
      <c r="W61" s="187">
        <f t="shared" ref="W61:W69" si="53">+K61+SUM(O61:T61)</f>
        <v>3721.9666642785342</v>
      </c>
      <c r="X61" s="60">
        <f t="shared" si="46"/>
        <v>8741.9666642785342</v>
      </c>
      <c r="Y61" s="61">
        <f t="shared" si="47"/>
        <v>1.8037389522303202E-3</v>
      </c>
      <c r="Z61" s="59"/>
      <c r="AA61" s="59">
        <f t="shared" si="48"/>
        <v>0</v>
      </c>
      <c r="AB61" s="62">
        <f t="shared" si="49"/>
        <v>41.049960046985206</v>
      </c>
      <c r="AC61" s="58">
        <f t="shared" si="50"/>
        <v>5020</v>
      </c>
      <c r="AD61" s="59">
        <v>0</v>
      </c>
      <c r="AE61" s="59">
        <f t="shared" si="51"/>
        <v>3763.0166243255194</v>
      </c>
      <c r="AF61" s="60">
        <f t="shared" si="52"/>
        <v>8783.0166243255189</v>
      </c>
    </row>
    <row r="62" spans="1:32" x14ac:dyDescent="0.3">
      <c r="A62" s="391" t="s">
        <v>107</v>
      </c>
      <c r="B62" s="197">
        <f>+'Qtr2'!AC62</f>
        <v>1950</v>
      </c>
      <c r="C62" s="59">
        <f>+'Qtr2'!AD62</f>
        <v>0</v>
      </c>
      <c r="D62" s="59">
        <f>+'Qtr2'!AE62</f>
        <v>502.85878948269863</v>
      </c>
      <c r="E62" s="60">
        <f>+'Qtr2'!AF62</f>
        <v>2452.8587894826987</v>
      </c>
      <c r="F62" s="56">
        <v>0</v>
      </c>
      <c r="G62" s="59">
        <f>7843-7843</f>
        <v>0</v>
      </c>
      <c r="H62" s="57">
        <v>0</v>
      </c>
      <c r="I62" s="58">
        <f t="shared" si="42"/>
        <v>1950</v>
      </c>
      <c r="J62" s="59">
        <f t="shared" si="43"/>
        <v>0</v>
      </c>
      <c r="K62" s="59">
        <f t="shared" si="43"/>
        <v>502.85878948269863</v>
      </c>
      <c r="L62" s="60">
        <f t="shared" si="44"/>
        <v>2452.8587894826987</v>
      </c>
      <c r="M62" s="56"/>
      <c r="N62" s="27"/>
      <c r="O62" s="98"/>
      <c r="P62" s="98"/>
      <c r="Q62" s="98">
        <v>-22.12</v>
      </c>
      <c r="R62" s="98"/>
      <c r="S62" s="98"/>
      <c r="T62" s="99"/>
      <c r="U62" s="58">
        <f t="shared" si="45"/>
        <v>1950</v>
      </c>
      <c r="V62" s="59">
        <v>0</v>
      </c>
      <c r="W62" s="187">
        <f t="shared" si="53"/>
        <v>480.73878948269862</v>
      </c>
      <c r="X62" s="60">
        <f t="shared" si="46"/>
        <v>2430.7387894826988</v>
      </c>
      <c r="Y62" s="61">
        <f t="shared" si="47"/>
        <v>5.0153682868670163E-4</v>
      </c>
      <c r="Z62" s="59"/>
      <c r="AA62" s="59">
        <f t="shared" si="48"/>
        <v>0</v>
      </c>
      <c r="AB62" s="62">
        <f t="shared" si="49"/>
        <v>11.414105546827413</v>
      </c>
      <c r="AC62" s="58">
        <f t="shared" si="50"/>
        <v>1950</v>
      </c>
      <c r="AD62" s="59">
        <v>0</v>
      </c>
      <c r="AE62" s="59">
        <f t="shared" si="51"/>
        <v>492.15289502952601</v>
      </c>
      <c r="AF62" s="60">
        <f t="shared" si="52"/>
        <v>2442.152895029526</v>
      </c>
    </row>
    <row r="63" spans="1:32" x14ac:dyDescent="0.3">
      <c r="A63" s="391" t="s">
        <v>108</v>
      </c>
      <c r="B63" s="197">
        <f>+'Qtr2'!AC63</f>
        <v>12254</v>
      </c>
      <c r="C63" s="59">
        <f>+'Qtr2'!AD63</f>
        <v>0</v>
      </c>
      <c r="D63" s="59">
        <f>+'Qtr2'!AE63</f>
        <v>2473.3246483708767</v>
      </c>
      <c r="E63" s="60">
        <f>+'Qtr2'!AF63</f>
        <v>14727.324648370877</v>
      </c>
      <c r="F63" s="56">
        <v>0</v>
      </c>
      <c r="G63" s="59">
        <v>0</v>
      </c>
      <c r="H63" s="57"/>
      <c r="I63" s="58">
        <f t="shared" si="42"/>
        <v>12254</v>
      </c>
      <c r="J63" s="59">
        <f t="shared" si="43"/>
        <v>0</v>
      </c>
      <c r="K63" s="59">
        <f t="shared" si="43"/>
        <v>2473.3246483708767</v>
      </c>
      <c r="L63" s="60">
        <f t="shared" si="44"/>
        <v>14727.324648370877</v>
      </c>
      <c r="M63" s="56"/>
      <c r="N63" s="27"/>
      <c r="O63" s="98"/>
      <c r="P63" s="98"/>
      <c r="Q63" s="98">
        <v>-124.32</v>
      </c>
      <c r="R63" s="98"/>
      <c r="S63" s="98"/>
      <c r="T63" s="99"/>
      <c r="U63" s="58">
        <f t="shared" si="45"/>
        <v>12254</v>
      </c>
      <c r="V63" s="59">
        <v>0</v>
      </c>
      <c r="W63" s="187">
        <f t="shared" si="53"/>
        <v>2349.0046483708766</v>
      </c>
      <c r="X63" s="60">
        <f t="shared" si="46"/>
        <v>14603.004648370876</v>
      </c>
      <c r="Y63" s="61">
        <f t="shared" si="47"/>
        <v>3.0130529336719674E-3</v>
      </c>
      <c r="Z63" s="59"/>
      <c r="AA63" s="59">
        <f t="shared" si="48"/>
        <v>0</v>
      </c>
      <c r="AB63" s="62">
        <f t="shared" si="49"/>
        <v>68.571842058269382</v>
      </c>
      <c r="AC63" s="58">
        <f t="shared" si="50"/>
        <v>12254</v>
      </c>
      <c r="AD63" s="59">
        <v>0</v>
      </c>
      <c r="AE63" s="59">
        <f t="shared" si="51"/>
        <v>2417.5764904291459</v>
      </c>
      <c r="AF63" s="60">
        <f t="shared" si="52"/>
        <v>14671.576490429146</v>
      </c>
    </row>
    <row r="64" spans="1:32" x14ac:dyDescent="0.3">
      <c r="A64" s="391" t="s">
        <v>109</v>
      </c>
      <c r="B64" s="197">
        <f>+'Qtr2'!AC64</f>
        <v>115569</v>
      </c>
      <c r="C64" s="59">
        <f>+'Qtr2'!AD64</f>
        <v>0</v>
      </c>
      <c r="D64" s="59">
        <f>+'Qtr2'!AE64</f>
        <v>74328.840996732848</v>
      </c>
      <c r="E64" s="60">
        <f>+'Qtr2'!AF64</f>
        <v>189897.84099673285</v>
      </c>
      <c r="F64" s="56">
        <v>0</v>
      </c>
      <c r="G64" s="59">
        <v>0</v>
      </c>
      <c r="H64" s="57"/>
      <c r="I64" s="58">
        <f t="shared" si="42"/>
        <v>115569</v>
      </c>
      <c r="J64" s="59">
        <f t="shared" si="43"/>
        <v>0</v>
      </c>
      <c r="K64" s="59">
        <f t="shared" si="43"/>
        <v>74328.840996732848</v>
      </c>
      <c r="L64" s="60">
        <f t="shared" si="44"/>
        <v>189897.84099673285</v>
      </c>
      <c r="M64" s="56"/>
      <c r="N64" s="59"/>
      <c r="O64" s="54"/>
      <c r="P64" s="54"/>
      <c r="Q64" s="54">
        <v>-1617.92</v>
      </c>
      <c r="R64" s="54"/>
      <c r="S64" s="54"/>
      <c r="T64" s="99"/>
      <c r="U64" s="58">
        <f>+M64+I64</f>
        <v>115569</v>
      </c>
      <c r="V64" s="59">
        <v>0</v>
      </c>
      <c r="W64" s="187">
        <f t="shared" si="53"/>
        <v>72710.92099673285</v>
      </c>
      <c r="X64" s="60">
        <f t="shared" si="46"/>
        <v>188279.92099673284</v>
      </c>
      <c r="Y64" s="61">
        <f t="shared" si="47"/>
        <v>3.8847989298833804E-2</v>
      </c>
      <c r="Z64" s="59"/>
      <c r="AA64" s="59">
        <f t="shared" si="48"/>
        <v>0</v>
      </c>
      <c r="AB64" s="62">
        <f t="shared" si="49"/>
        <v>884.11264094007731</v>
      </c>
      <c r="AC64" s="58">
        <f>U64</f>
        <v>115569</v>
      </c>
      <c r="AD64" s="59">
        <v>0</v>
      </c>
      <c r="AE64" s="59">
        <f t="shared" si="51"/>
        <v>73595.033637672925</v>
      </c>
      <c r="AF64" s="60">
        <f t="shared" si="52"/>
        <v>189164.03363767292</v>
      </c>
    </row>
    <row r="65" spans="1:32" x14ac:dyDescent="0.3">
      <c r="A65" s="391" t="s">
        <v>110</v>
      </c>
      <c r="B65" s="197">
        <f>+'Qtr2'!AC65</f>
        <v>20000</v>
      </c>
      <c r="C65" s="59">
        <f>+'Qtr2'!AD65</f>
        <v>0</v>
      </c>
      <c r="D65" s="59">
        <f>+'Qtr2'!AE65</f>
        <v>3626.2789166248581</v>
      </c>
      <c r="E65" s="60">
        <f>+'Qtr2'!AF65</f>
        <v>23626.278916624859</v>
      </c>
      <c r="F65" s="56">
        <v>0</v>
      </c>
      <c r="G65" s="59">
        <v>0</v>
      </c>
      <c r="H65" s="57">
        <v>0</v>
      </c>
      <c r="I65" s="58">
        <f t="shared" si="42"/>
        <v>20000</v>
      </c>
      <c r="J65" s="59">
        <f t="shared" si="43"/>
        <v>0</v>
      </c>
      <c r="K65" s="59">
        <f t="shared" si="43"/>
        <v>3626.2789166248581</v>
      </c>
      <c r="L65" s="60">
        <f t="shared" si="44"/>
        <v>23626.278916624859</v>
      </c>
      <c r="M65" s="56"/>
      <c r="N65" s="59"/>
      <c r="O65" s="54"/>
      <c r="P65" s="54"/>
      <c r="Q65" s="54"/>
      <c r="R65" s="54"/>
      <c r="S65" s="54"/>
      <c r="T65" s="99"/>
      <c r="U65" s="58">
        <f>+M65+I65</f>
        <v>20000</v>
      </c>
      <c r="V65" s="59">
        <f>+J65+SUM(N65:T65)</f>
        <v>0</v>
      </c>
      <c r="W65" s="187">
        <f t="shared" si="53"/>
        <v>3626.2789166248581</v>
      </c>
      <c r="X65" s="60">
        <f t="shared" si="46"/>
        <v>23626.278916624859</v>
      </c>
      <c r="Y65" s="61">
        <f t="shared" si="47"/>
        <v>4.8748343724885684E-3</v>
      </c>
      <c r="Z65" s="59"/>
      <c r="AA65" s="59">
        <f t="shared" si="48"/>
        <v>0</v>
      </c>
      <c r="AB65" s="62">
        <f t="shared" si="49"/>
        <v>110.94274810603167</v>
      </c>
      <c r="AC65" s="58">
        <f>U65</f>
        <v>20000</v>
      </c>
      <c r="AD65" s="59">
        <v>0</v>
      </c>
      <c r="AE65" s="59">
        <f t="shared" si="51"/>
        <v>3737.2216647308896</v>
      </c>
      <c r="AF65" s="60">
        <f t="shared" si="52"/>
        <v>23737.221664730889</v>
      </c>
    </row>
    <row r="66" spans="1:32" x14ac:dyDescent="0.3">
      <c r="A66" s="391"/>
      <c r="B66" s="197">
        <f>+'Qtr2'!AC66</f>
        <v>0</v>
      </c>
      <c r="C66" s="59">
        <f>+'Qtr2'!AD66</f>
        <v>0</v>
      </c>
      <c r="D66" s="59">
        <f>+'Qtr2'!AE66</f>
        <v>0</v>
      </c>
      <c r="E66" s="60">
        <f>+'Qtr2'!AF66</f>
        <v>0</v>
      </c>
      <c r="F66" s="56">
        <v>0</v>
      </c>
      <c r="G66" s="59">
        <v>0</v>
      </c>
      <c r="H66" s="57">
        <v>0</v>
      </c>
      <c r="I66" s="58">
        <f t="shared" si="42"/>
        <v>0</v>
      </c>
      <c r="J66" s="59">
        <f t="shared" si="43"/>
        <v>0</v>
      </c>
      <c r="K66" s="59">
        <f t="shared" si="43"/>
        <v>0</v>
      </c>
      <c r="L66" s="60">
        <f t="shared" si="44"/>
        <v>0</v>
      </c>
      <c r="M66" s="56"/>
      <c r="N66" s="59"/>
      <c r="O66" s="54"/>
      <c r="P66" s="54"/>
      <c r="Q66" s="54"/>
      <c r="R66" s="54"/>
      <c r="S66" s="54"/>
      <c r="T66" s="99"/>
      <c r="U66" s="58">
        <f>+M66+I66</f>
        <v>0</v>
      </c>
      <c r="V66" s="59">
        <f>+J66+SUM(N66:T66)</f>
        <v>0</v>
      </c>
      <c r="W66" s="187">
        <f t="shared" si="53"/>
        <v>0</v>
      </c>
      <c r="X66" s="60">
        <f t="shared" si="46"/>
        <v>0</v>
      </c>
      <c r="Y66" s="61">
        <f t="shared" si="47"/>
        <v>0</v>
      </c>
      <c r="Z66" s="59"/>
      <c r="AA66" s="59">
        <f t="shared" si="48"/>
        <v>0</v>
      </c>
      <c r="AB66" s="62">
        <f t="shared" si="49"/>
        <v>0</v>
      </c>
      <c r="AC66" s="58">
        <f>U66</f>
        <v>0</v>
      </c>
      <c r="AD66" s="59">
        <v>0</v>
      </c>
      <c r="AE66" s="59">
        <f t="shared" si="51"/>
        <v>0</v>
      </c>
      <c r="AF66" s="60">
        <f t="shared" si="52"/>
        <v>0</v>
      </c>
    </row>
    <row r="67" spans="1:32" x14ac:dyDescent="0.3">
      <c r="A67" s="391"/>
      <c r="B67" s="197">
        <f>+'Qtr2'!AC67</f>
        <v>0</v>
      </c>
      <c r="C67" s="59">
        <f>+'Qtr2'!AD67</f>
        <v>0</v>
      </c>
      <c r="D67" s="59">
        <f>+'Qtr2'!AE67</f>
        <v>0</v>
      </c>
      <c r="E67" s="60">
        <f>+'Qtr2'!AF67</f>
        <v>0</v>
      </c>
      <c r="F67" s="56">
        <v>0</v>
      </c>
      <c r="G67" s="59">
        <v>0</v>
      </c>
      <c r="H67" s="57">
        <v>0</v>
      </c>
      <c r="I67" s="58">
        <f t="shared" si="42"/>
        <v>0</v>
      </c>
      <c r="J67" s="59">
        <f t="shared" si="43"/>
        <v>0</v>
      </c>
      <c r="K67" s="59">
        <f t="shared" si="43"/>
        <v>0</v>
      </c>
      <c r="L67" s="60">
        <f t="shared" si="44"/>
        <v>0</v>
      </c>
      <c r="M67" s="56"/>
      <c r="N67" s="59"/>
      <c r="O67" s="54"/>
      <c r="P67" s="54"/>
      <c r="Q67" s="54"/>
      <c r="R67" s="54"/>
      <c r="S67" s="54"/>
      <c r="T67" s="99"/>
      <c r="U67" s="58">
        <f>+M67+I67</f>
        <v>0</v>
      </c>
      <c r="V67" s="59">
        <f>+J67+SUM(N67:T67)</f>
        <v>0</v>
      </c>
      <c r="W67" s="187">
        <f t="shared" si="53"/>
        <v>0</v>
      </c>
      <c r="X67" s="60">
        <f t="shared" si="46"/>
        <v>0</v>
      </c>
      <c r="Y67" s="61">
        <f t="shared" si="47"/>
        <v>0</v>
      </c>
      <c r="Z67" s="59"/>
      <c r="AA67" s="59">
        <f t="shared" si="48"/>
        <v>0</v>
      </c>
      <c r="AB67" s="62">
        <f t="shared" si="49"/>
        <v>0</v>
      </c>
      <c r="AC67" s="58">
        <f>U67</f>
        <v>0</v>
      </c>
      <c r="AD67" s="59">
        <v>0</v>
      </c>
      <c r="AE67" s="59">
        <f t="shared" si="51"/>
        <v>0</v>
      </c>
      <c r="AF67" s="60">
        <f t="shared" si="52"/>
        <v>0</v>
      </c>
    </row>
    <row r="68" spans="1:32" x14ac:dyDescent="0.3">
      <c r="A68" s="391"/>
      <c r="B68" s="197">
        <f>+'Qtr2'!AC68</f>
        <v>0</v>
      </c>
      <c r="C68" s="59">
        <f>+'Qtr2'!AD68</f>
        <v>0</v>
      </c>
      <c r="D68" s="59">
        <f>+'Qtr2'!AE68</f>
        <v>0</v>
      </c>
      <c r="E68" s="60">
        <f>+'Qtr2'!AF68</f>
        <v>0</v>
      </c>
      <c r="F68" s="56">
        <v>0</v>
      </c>
      <c r="G68" s="59">
        <v>0</v>
      </c>
      <c r="H68" s="57">
        <v>0</v>
      </c>
      <c r="I68" s="58">
        <f t="shared" si="42"/>
        <v>0</v>
      </c>
      <c r="J68" s="59">
        <f t="shared" si="43"/>
        <v>0</v>
      </c>
      <c r="K68" s="59">
        <f t="shared" si="43"/>
        <v>0</v>
      </c>
      <c r="L68" s="60">
        <f t="shared" si="44"/>
        <v>0</v>
      </c>
      <c r="M68" s="56"/>
      <c r="N68" s="59"/>
      <c r="O68" s="54"/>
      <c r="P68" s="54"/>
      <c r="Q68" s="54"/>
      <c r="R68" s="54"/>
      <c r="S68" s="54"/>
      <c r="T68" s="99"/>
      <c r="U68" s="58">
        <f>+M68+I68</f>
        <v>0</v>
      </c>
      <c r="V68" s="59">
        <f>+J68+SUM(N68:T68)</f>
        <v>0</v>
      </c>
      <c r="W68" s="187">
        <f t="shared" si="53"/>
        <v>0</v>
      </c>
      <c r="X68" s="60">
        <f t="shared" si="46"/>
        <v>0</v>
      </c>
      <c r="Y68" s="61">
        <f t="shared" si="47"/>
        <v>0</v>
      </c>
      <c r="Z68" s="59"/>
      <c r="AA68" s="59">
        <f t="shared" si="48"/>
        <v>0</v>
      </c>
      <c r="AB68" s="62">
        <f t="shared" si="49"/>
        <v>0</v>
      </c>
      <c r="AC68" s="58">
        <f>U68</f>
        <v>0</v>
      </c>
      <c r="AD68" s="59">
        <v>0</v>
      </c>
      <c r="AE68" s="59">
        <f t="shared" si="51"/>
        <v>0</v>
      </c>
      <c r="AF68" s="60">
        <f t="shared" si="52"/>
        <v>0</v>
      </c>
    </row>
    <row r="69" spans="1:32" ht="15" thickBot="1" x14ac:dyDescent="0.35">
      <c r="A69" s="399" t="s">
        <v>7</v>
      </c>
      <c r="B69" s="197">
        <f>+'Qtr2'!AC69</f>
        <v>0</v>
      </c>
      <c r="C69" s="59">
        <f>+'Qtr2'!AD69</f>
        <v>0</v>
      </c>
      <c r="D69" s="59">
        <f>+'Qtr2'!AE69</f>
        <v>0</v>
      </c>
      <c r="E69" s="194">
        <f>+'Qtr2'!AF69</f>
        <v>0</v>
      </c>
      <c r="F69" s="102">
        <v>0</v>
      </c>
      <c r="G69" s="106">
        <f>37127-37127</f>
        <v>0</v>
      </c>
      <c r="H69" s="104">
        <v>0</v>
      </c>
      <c r="I69" s="105">
        <f t="shared" si="42"/>
        <v>0</v>
      </c>
      <c r="J69" s="106">
        <f>+C69+G69</f>
        <v>0</v>
      </c>
      <c r="K69" s="106">
        <f>+D69+H69</f>
        <v>0</v>
      </c>
      <c r="L69" s="107">
        <f t="shared" si="44"/>
        <v>0</v>
      </c>
      <c r="M69" s="102"/>
      <c r="N69" s="207"/>
      <c r="O69" s="128"/>
      <c r="P69" s="128"/>
      <c r="Q69" s="128"/>
      <c r="R69" s="128"/>
      <c r="S69" s="128"/>
      <c r="T69" s="108"/>
      <c r="U69" s="105">
        <f t="shared" si="45"/>
        <v>0</v>
      </c>
      <c r="V69" s="106">
        <f>+J69+SUM(N69:T69)</f>
        <v>0</v>
      </c>
      <c r="W69" s="188">
        <f t="shared" si="53"/>
        <v>0</v>
      </c>
      <c r="X69" s="107">
        <f t="shared" si="46"/>
        <v>0</v>
      </c>
      <c r="Y69" s="109">
        <f t="shared" si="47"/>
        <v>0</v>
      </c>
      <c r="Z69" s="106"/>
      <c r="AA69" s="106">
        <f t="shared" si="48"/>
        <v>0</v>
      </c>
      <c r="AB69" s="110">
        <f t="shared" si="49"/>
        <v>0</v>
      </c>
      <c r="AC69" s="105">
        <f t="shared" si="50"/>
        <v>0</v>
      </c>
      <c r="AD69" s="59">
        <v>0</v>
      </c>
      <c r="AE69" s="106">
        <f t="shared" si="51"/>
        <v>0</v>
      </c>
      <c r="AF69" s="107">
        <f t="shared" si="52"/>
        <v>0</v>
      </c>
    </row>
    <row r="70" spans="1:32" ht="15.6" thickTop="1" thickBot="1" x14ac:dyDescent="0.35">
      <c r="A70" s="398" t="s">
        <v>18</v>
      </c>
      <c r="B70" s="381">
        <f t="shared" ref="B70:X70" si="54">SUM(B60:B69)</f>
        <v>169830</v>
      </c>
      <c r="C70" s="243">
        <f t="shared" si="54"/>
        <v>0</v>
      </c>
      <c r="D70" s="243">
        <f>SUM(D60:D69)</f>
        <v>89049.337687134583</v>
      </c>
      <c r="E70" s="79">
        <f t="shared" si="54"/>
        <v>258879.3376871346</v>
      </c>
      <c r="F70" s="80">
        <f t="shared" si="54"/>
        <v>0</v>
      </c>
      <c r="G70" s="81">
        <f t="shared" si="54"/>
        <v>0</v>
      </c>
      <c r="H70" s="82">
        <f t="shared" si="54"/>
        <v>0</v>
      </c>
      <c r="I70" s="77">
        <f t="shared" si="54"/>
        <v>169830</v>
      </c>
      <c r="J70" s="81">
        <f t="shared" si="54"/>
        <v>0</v>
      </c>
      <c r="K70" s="81">
        <f t="shared" si="54"/>
        <v>89049.337687134583</v>
      </c>
      <c r="L70" s="79">
        <f t="shared" si="54"/>
        <v>258879.3376871346</v>
      </c>
      <c r="M70" s="130">
        <f t="shared" si="54"/>
        <v>0</v>
      </c>
      <c r="N70" s="131">
        <f t="shared" si="54"/>
        <v>0</v>
      </c>
      <c r="O70" s="131">
        <f t="shared" si="54"/>
        <v>0</v>
      </c>
      <c r="P70" s="131">
        <f t="shared" si="54"/>
        <v>0</v>
      </c>
      <c r="Q70" s="131">
        <f t="shared" si="54"/>
        <v>-2004.5500000000002</v>
      </c>
      <c r="R70" s="131">
        <f t="shared" si="54"/>
        <v>0</v>
      </c>
      <c r="S70" s="131">
        <f t="shared" si="54"/>
        <v>0</v>
      </c>
      <c r="T70" s="132">
        <f t="shared" si="54"/>
        <v>0</v>
      </c>
      <c r="U70" s="77">
        <f t="shared" si="54"/>
        <v>169830</v>
      </c>
      <c r="V70" s="81">
        <f t="shared" si="54"/>
        <v>0</v>
      </c>
      <c r="W70" s="81">
        <f t="shared" si="54"/>
        <v>87044.787687134594</v>
      </c>
      <c r="X70" s="79">
        <f t="shared" si="54"/>
        <v>256874.78768713458</v>
      </c>
      <c r="Y70" s="84">
        <f t="shared" ref="Y70:AF70" si="55">SUM(Y60:Y69)</f>
        <v>5.3001238530279458E-2</v>
      </c>
      <c r="Z70" s="81">
        <f>SUM(Z60:Z69)</f>
        <v>0</v>
      </c>
      <c r="AA70" s="81">
        <f>SUM(AA60:AA69)</f>
        <v>0</v>
      </c>
      <c r="AB70" s="82">
        <f t="shared" si="55"/>
        <v>1206.2159667941178</v>
      </c>
      <c r="AC70" s="77">
        <f t="shared" si="55"/>
        <v>169830</v>
      </c>
      <c r="AD70" s="81">
        <f t="shared" si="55"/>
        <v>0</v>
      </c>
      <c r="AE70" s="81">
        <f t="shared" si="55"/>
        <v>88251.00365392871</v>
      </c>
      <c r="AF70" s="79">
        <f t="shared" si="55"/>
        <v>258081.00365392872</v>
      </c>
    </row>
    <row r="71" spans="1:32" ht="4.5" customHeight="1" thickTop="1" x14ac:dyDescent="0.4">
      <c r="A71" s="376"/>
      <c r="B71" s="90"/>
      <c r="C71" s="88"/>
      <c r="D71" s="137"/>
      <c r="E71" s="305"/>
      <c r="F71" s="95"/>
      <c r="G71" s="93"/>
      <c r="H71" s="96"/>
      <c r="I71" s="92"/>
      <c r="J71" s="93"/>
      <c r="K71" s="93"/>
      <c r="L71" s="94"/>
      <c r="M71" s="95"/>
      <c r="N71" s="126"/>
      <c r="O71" s="126"/>
      <c r="P71" s="126"/>
      <c r="Q71" s="126"/>
      <c r="R71" s="126"/>
      <c r="S71" s="126"/>
      <c r="T71" s="127"/>
      <c r="U71" s="87"/>
      <c r="V71" s="88"/>
      <c r="W71" s="88"/>
      <c r="X71" s="89"/>
      <c r="Y71" s="97"/>
      <c r="Z71" s="88"/>
      <c r="AA71" s="88"/>
      <c r="AB71" s="91"/>
      <c r="AC71" s="87"/>
      <c r="AD71" s="88"/>
      <c r="AE71" s="88"/>
      <c r="AF71" s="89"/>
    </row>
    <row r="72" spans="1:32" x14ac:dyDescent="0.3">
      <c r="A72" s="391" t="s">
        <v>111</v>
      </c>
      <c r="B72" s="197">
        <f>+'Qtr2'!AC72</f>
        <v>0</v>
      </c>
      <c r="C72" s="59">
        <f>+'Qtr2'!AD72</f>
        <v>0</v>
      </c>
      <c r="D72" s="59">
        <f>+'Qtr2'!AE72</f>
        <v>88415.990456319007</v>
      </c>
      <c r="E72" s="89">
        <f>+'Qtr2'!AF72</f>
        <v>88415.990456319007</v>
      </c>
      <c r="F72" s="197">
        <v>0</v>
      </c>
      <c r="G72" s="59">
        <v>0</v>
      </c>
      <c r="H72" s="57">
        <v>0</v>
      </c>
      <c r="I72" s="58">
        <f t="shared" ref="I72:I78" si="56">B72+F72</f>
        <v>0</v>
      </c>
      <c r="J72" s="59">
        <f>+C72+G72</f>
        <v>0</v>
      </c>
      <c r="K72" s="59">
        <f>+D72+H72</f>
        <v>88415.990456319007</v>
      </c>
      <c r="L72" s="60">
        <f t="shared" ref="L72:L78" si="57">+I72+J72+K72</f>
        <v>88415.990456319007</v>
      </c>
      <c r="M72" s="197"/>
      <c r="N72" s="27"/>
      <c r="O72" s="98"/>
      <c r="P72" s="98"/>
      <c r="Q72" s="98">
        <v>-753.59</v>
      </c>
      <c r="R72" s="98"/>
      <c r="S72" s="98"/>
      <c r="T72" s="99"/>
      <c r="U72" s="58">
        <f t="shared" ref="U72:U78" si="58">+M72+I72</f>
        <v>0</v>
      </c>
      <c r="V72" s="59"/>
      <c r="W72" s="187">
        <f t="shared" ref="W72:W78" si="59">+K72+SUM(O72:T72)</f>
        <v>87662.40045631901</v>
      </c>
      <c r="X72" s="60">
        <f t="shared" ref="X72:X78" si="60">+U72+V72+W72</f>
        <v>87662.40045631901</v>
      </c>
      <c r="Y72" s="61">
        <f t="shared" ref="Y72:Y78" si="61">X72/$X$81</f>
        <v>1.8087473039125928E-2</v>
      </c>
      <c r="Z72" s="59"/>
      <c r="AA72" s="59">
        <f t="shared" ref="AA72:AA78" si="62">Y72*$AA$92</f>
        <v>0</v>
      </c>
      <c r="AB72" s="62">
        <f t="shared" ref="AB72:AB78" si="63">Y72*$AB$93</f>
        <v>411.63941416741801</v>
      </c>
      <c r="AC72" s="58">
        <f t="shared" ref="AC72:AC78" si="64">U72</f>
        <v>0</v>
      </c>
      <c r="AD72" s="59">
        <v>0</v>
      </c>
      <c r="AE72" s="59">
        <f t="shared" ref="AE72:AE78" si="65">W72+AA72+AB72+ZC72</f>
        <v>88074.039870486435</v>
      </c>
      <c r="AF72" s="60">
        <f t="shared" ref="AF72:AF78" si="66">+AC72+AD72+AE72</f>
        <v>88074.039870486435</v>
      </c>
    </row>
    <row r="73" spans="1:32" x14ac:dyDescent="0.3">
      <c r="A73" s="391" t="s">
        <v>112</v>
      </c>
      <c r="B73" s="197">
        <f>+'Qtr2'!AC73</f>
        <v>0</v>
      </c>
      <c r="C73" s="59">
        <f>+'Qtr2'!AD73</f>
        <v>0</v>
      </c>
      <c r="D73" s="59">
        <f>+'Qtr2'!AE73</f>
        <v>328189.36090953951</v>
      </c>
      <c r="E73" s="60">
        <f>+'Qtr2'!AF73</f>
        <v>328189.36090953951</v>
      </c>
      <c r="F73" s="197">
        <v>0</v>
      </c>
      <c r="G73" s="59">
        <v>0</v>
      </c>
      <c r="H73" s="57">
        <v>0</v>
      </c>
      <c r="I73" s="58">
        <f>B73+F73</f>
        <v>0</v>
      </c>
      <c r="J73" s="59">
        <f>+C73+G73</f>
        <v>0</v>
      </c>
      <c r="K73" s="59">
        <f>+D73+H73</f>
        <v>328189.36090953951</v>
      </c>
      <c r="L73" s="60">
        <f t="shared" si="57"/>
        <v>328189.36090953951</v>
      </c>
      <c r="M73" s="197"/>
      <c r="N73" s="59"/>
      <c r="O73" s="54"/>
      <c r="P73" s="54"/>
      <c r="Q73" s="54">
        <v>-2797.5</v>
      </c>
      <c r="R73" s="54"/>
      <c r="S73" s="54"/>
      <c r="T73" s="99"/>
      <c r="U73" s="58">
        <f>+M73+I73</f>
        <v>0</v>
      </c>
      <c r="V73" s="59"/>
      <c r="W73" s="187">
        <f t="shared" si="59"/>
        <v>325391.86090953951</v>
      </c>
      <c r="X73" s="60">
        <f t="shared" si="60"/>
        <v>325391.86090953951</v>
      </c>
      <c r="Y73" s="61">
        <f t="shared" si="61"/>
        <v>6.7138436555647163E-2</v>
      </c>
      <c r="Z73" s="59"/>
      <c r="AA73" s="59">
        <f t="shared" si="62"/>
        <v>0</v>
      </c>
      <c r="AB73" s="62">
        <f t="shared" si="63"/>
        <v>1527.9539951269226</v>
      </c>
      <c r="AC73" s="58">
        <f>U73</f>
        <v>0</v>
      </c>
      <c r="AD73" s="59">
        <v>0</v>
      </c>
      <c r="AE73" s="59">
        <f t="shared" si="65"/>
        <v>326919.81490466645</v>
      </c>
      <c r="AF73" s="60">
        <f t="shared" si="66"/>
        <v>326919.81490466645</v>
      </c>
    </row>
    <row r="74" spans="1:32" x14ac:dyDescent="0.3">
      <c r="A74" s="391" t="s">
        <v>116</v>
      </c>
      <c r="B74" s="197">
        <f>+'Qtr2'!AC74</f>
        <v>0</v>
      </c>
      <c r="C74" s="59">
        <f>+'Qtr2'!AD74</f>
        <v>0</v>
      </c>
      <c r="D74" s="59">
        <f>+'Qtr2'!AE74</f>
        <v>109756.37678150294</v>
      </c>
      <c r="E74" s="60">
        <f>+'Qtr2'!AF74</f>
        <v>109756.37678150294</v>
      </c>
      <c r="F74" s="197">
        <v>0</v>
      </c>
      <c r="G74" s="59">
        <v>0</v>
      </c>
      <c r="H74" s="57">
        <v>0</v>
      </c>
      <c r="I74" s="58">
        <f t="shared" si="56"/>
        <v>0</v>
      </c>
      <c r="J74" s="59">
        <f t="shared" ref="J74:K77" si="67">+C74+G74</f>
        <v>0</v>
      </c>
      <c r="K74" s="59">
        <f t="shared" si="67"/>
        <v>109756.37678150294</v>
      </c>
      <c r="L74" s="60">
        <f t="shared" si="57"/>
        <v>109756.37678150294</v>
      </c>
      <c r="M74" s="197"/>
      <c r="N74" s="59"/>
      <c r="O74" s="54"/>
      <c r="P74" s="54"/>
      <c r="Q74" s="184">
        <v>-704.81</v>
      </c>
      <c r="R74" s="54"/>
      <c r="S74" s="54"/>
      <c r="T74" s="99"/>
      <c r="U74" s="58">
        <f t="shared" si="58"/>
        <v>0</v>
      </c>
      <c r="V74" s="59"/>
      <c r="W74" s="187">
        <f t="shared" si="59"/>
        <v>109051.56678150294</v>
      </c>
      <c r="X74" s="60">
        <f t="shared" si="60"/>
        <v>109051.56678150294</v>
      </c>
      <c r="Y74" s="61">
        <f t="shared" si="61"/>
        <v>2.2500721675055301E-2</v>
      </c>
      <c r="Z74" s="59"/>
      <c r="AA74" s="59">
        <f t="shared" si="62"/>
        <v>0</v>
      </c>
      <c r="AB74" s="62">
        <f t="shared" si="63"/>
        <v>512.07727406854406</v>
      </c>
      <c r="AC74" s="58">
        <f t="shared" si="64"/>
        <v>0</v>
      </c>
      <c r="AD74" s="59">
        <v>0</v>
      </c>
      <c r="AE74" s="59">
        <f t="shared" si="65"/>
        <v>109563.64405557149</v>
      </c>
      <c r="AF74" s="60">
        <f t="shared" si="66"/>
        <v>109563.64405557149</v>
      </c>
    </row>
    <row r="75" spans="1:32" x14ac:dyDescent="0.3">
      <c r="A75" s="391"/>
      <c r="B75" s="197">
        <f>+'Qtr2'!AC75</f>
        <v>0</v>
      </c>
      <c r="C75" s="59">
        <f>+'Qtr2'!AD75</f>
        <v>0</v>
      </c>
      <c r="D75" s="59">
        <f>+'Qtr2'!AE75</f>
        <v>0</v>
      </c>
      <c r="E75" s="60">
        <f>+'Qtr2'!AF75</f>
        <v>0</v>
      </c>
      <c r="F75" s="197">
        <v>0</v>
      </c>
      <c r="G75" s="59">
        <v>0</v>
      </c>
      <c r="H75" s="57">
        <v>0</v>
      </c>
      <c r="I75" s="58">
        <f t="shared" si="56"/>
        <v>0</v>
      </c>
      <c r="J75" s="59">
        <f t="shared" si="67"/>
        <v>0</v>
      </c>
      <c r="K75" s="59">
        <f t="shared" si="67"/>
        <v>0</v>
      </c>
      <c r="L75" s="60">
        <f t="shared" si="57"/>
        <v>0</v>
      </c>
      <c r="M75" s="197"/>
      <c r="N75" s="59"/>
      <c r="O75" s="54"/>
      <c r="P75" s="54"/>
      <c r="Q75" s="54"/>
      <c r="R75" s="54"/>
      <c r="S75" s="54"/>
      <c r="T75" s="99"/>
      <c r="U75" s="58">
        <f t="shared" si="58"/>
        <v>0</v>
      </c>
      <c r="V75" s="59">
        <f t="shared" ref="V75:V78" si="68">+J75+SUM(N75:T75)</f>
        <v>0</v>
      </c>
      <c r="W75" s="187">
        <f t="shared" si="59"/>
        <v>0</v>
      </c>
      <c r="X75" s="60">
        <f t="shared" si="60"/>
        <v>0</v>
      </c>
      <c r="Y75" s="61">
        <f t="shared" si="61"/>
        <v>0</v>
      </c>
      <c r="Z75" s="59"/>
      <c r="AA75" s="59">
        <f t="shared" si="62"/>
        <v>0</v>
      </c>
      <c r="AB75" s="62">
        <f t="shared" si="63"/>
        <v>0</v>
      </c>
      <c r="AC75" s="58">
        <f t="shared" si="64"/>
        <v>0</v>
      </c>
      <c r="AD75" s="59">
        <v>0</v>
      </c>
      <c r="AE75" s="59">
        <f t="shared" si="65"/>
        <v>0</v>
      </c>
      <c r="AF75" s="60">
        <f t="shared" si="66"/>
        <v>0</v>
      </c>
    </row>
    <row r="76" spans="1:32" x14ac:dyDescent="0.3">
      <c r="A76" s="391"/>
      <c r="B76" s="197">
        <f>+'Qtr2'!AC76</f>
        <v>0</v>
      </c>
      <c r="C76" s="59">
        <f>+'Qtr2'!AD76</f>
        <v>0</v>
      </c>
      <c r="D76" s="59">
        <f>+'Qtr2'!AE76</f>
        <v>0</v>
      </c>
      <c r="E76" s="60">
        <f>+'Qtr2'!AF76</f>
        <v>0</v>
      </c>
      <c r="F76" s="197">
        <v>0</v>
      </c>
      <c r="G76" s="59">
        <v>0</v>
      </c>
      <c r="H76" s="57">
        <v>0</v>
      </c>
      <c r="I76" s="58">
        <f t="shared" si="56"/>
        <v>0</v>
      </c>
      <c r="J76" s="59">
        <f t="shared" si="67"/>
        <v>0</v>
      </c>
      <c r="K76" s="59">
        <f t="shared" si="67"/>
        <v>0</v>
      </c>
      <c r="L76" s="60">
        <f t="shared" si="57"/>
        <v>0</v>
      </c>
      <c r="M76" s="197"/>
      <c r="N76" s="59"/>
      <c r="O76" s="54"/>
      <c r="P76" s="54"/>
      <c r="Q76" s="54"/>
      <c r="R76" s="54"/>
      <c r="S76" s="54"/>
      <c r="T76" s="99"/>
      <c r="U76" s="58">
        <f t="shared" si="58"/>
        <v>0</v>
      </c>
      <c r="V76" s="59">
        <f t="shared" si="68"/>
        <v>0</v>
      </c>
      <c r="W76" s="187">
        <f t="shared" si="59"/>
        <v>0</v>
      </c>
      <c r="X76" s="60">
        <f t="shared" si="60"/>
        <v>0</v>
      </c>
      <c r="Y76" s="61">
        <f t="shared" si="61"/>
        <v>0</v>
      </c>
      <c r="Z76" s="59"/>
      <c r="AA76" s="59">
        <f t="shared" si="62"/>
        <v>0</v>
      </c>
      <c r="AB76" s="62">
        <f t="shared" si="63"/>
        <v>0</v>
      </c>
      <c r="AC76" s="58">
        <f t="shared" si="64"/>
        <v>0</v>
      </c>
      <c r="AD76" s="59">
        <v>0</v>
      </c>
      <c r="AE76" s="59">
        <f t="shared" si="65"/>
        <v>0</v>
      </c>
      <c r="AF76" s="60">
        <f t="shared" si="66"/>
        <v>0</v>
      </c>
    </row>
    <row r="77" spans="1:32" x14ac:dyDescent="0.3">
      <c r="A77" s="391"/>
      <c r="B77" s="197">
        <f>+'Qtr2'!AC77</f>
        <v>0</v>
      </c>
      <c r="C77" s="59">
        <f>+'Qtr2'!AD77</f>
        <v>0</v>
      </c>
      <c r="D77" s="59">
        <f>+'Qtr2'!AE77</f>
        <v>0</v>
      </c>
      <c r="E77" s="60">
        <f>+'Qtr2'!AF77</f>
        <v>0</v>
      </c>
      <c r="F77" s="197">
        <v>0</v>
      </c>
      <c r="G77" s="59">
        <v>0</v>
      </c>
      <c r="H77" s="57">
        <v>0</v>
      </c>
      <c r="I77" s="58">
        <f t="shared" si="56"/>
        <v>0</v>
      </c>
      <c r="J77" s="59">
        <f t="shared" si="67"/>
        <v>0</v>
      </c>
      <c r="K77" s="59">
        <f t="shared" si="67"/>
        <v>0</v>
      </c>
      <c r="L77" s="60">
        <f t="shared" si="57"/>
        <v>0</v>
      </c>
      <c r="M77" s="197"/>
      <c r="N77" s="59"/>
      <c r="O77" s="54"/>
      <c r="P77" s="54"/>
      <c r="Q77" s="54"/>
      <c r="R77" s="54"/>
      <c r="S77" s="54"/>
      <c r="T77" s="99"/>
      <c r="U77" s="58">
        <f t="shared" si="58"/>
        <v>0</v>
      </c>
      <c r="V77" s="59">
        <f t="shared" si="68"/>
        <v>0</v>
      </c>
      <c r="W77" s="187">
        <f t="shared" si="59"/>
        <v>0</v>
      </c>
      <c r="X77" s="60">
        <f t="shared" si="60"/>
        <v>0</v>
      </c>
      <c r="Y77" s="61">
        <f t="shared" si="61"/>
        <v>0</v>
      </c>
      <c r="Z77" s="59"/>
      <c r="AA77" s="59">
        <f t="shared" si="62"/>
        <v>0</v>
      </c>
      <c r="AB77" s="62">
        <f t="shared" si="63"/>
        <v>0</v>
      </c>
      <c r="AC77" s="58">
        <f t="shared" si="64"/>
        <v>0</v>
      </c>
      <c r="AD77" s="59">
        <v>0</v>
      </c>
      <c r="AE77" s="59">
        <f t="shared" si="65"/>
        <v>0</v>
      </c>
      <c r="AF77" s="60">
        <f t="shared" si="66"/>
        <v>0</v>
      </c>
    </row>
    <row r="78" spans="1:32" ht="15" thickBot="1" x14ac:dyDescent="0.35">
      <c r="A78" s="397" t="s">
        <v>7</v>
      </c>
      <c r="B78" s="198">
        <f>+'Qtr2'!AC78</f>
        <v>0</v>
      </c>
      <c r="C78" s="71">
        <f>+'Qtr2'!AD78</f>
        <v>0</v>
      </c>
      <c r="D78" s="71">
        <f>+'Qtr2'!AE78</f>
        <v>0</v>
      </c>
      <c r="E78" s="72">
        <f>+'Qtr2'!AF78</f>
        <v>0</v>
      </c>
      <c r="F78" s="201">
        <v>0</v>
      </c>
      <c r="G78" s="106">
        <v>0</v>
      </c>
      <c r="H78" s="104">
        <v>0</v>
      </c>
      <c r="I78" s="105">
        <f t="shared" si="56"/>
        <v>0</v>
      </c>
      <c r="J78" s="106">
        <f>+C78+G78</f>
        <v>0</v>
      </c>
      <c r="K78" s="106">
        <f>+D78+H78</f>
        <v>0</v>
      </c>
      <c r="L78" s="107">
        <f t="shared" si="57"/>
        <v>0</v>
      </c>
      <c r="M78" s="201"/>
      <c r="N78" s="207"/>
      <c r="O78" s="128"/>
      <c r="P78" s="128"/>
      <c r="Q78" s="128"/>
      <c r="R78" s="128"/>
      <c r="S78" s="128"/>
      <c r="T78" s="108"/>
      <c r="U78" s="105">
        <f t="shared" si="58"/>
        <v>0</v>
      </c>
      <c r="V78" s="106">
        <f t="shared" si="68"/>
        <v>0</v>
      </c>
      <c r="W78" s="187">
        <f t="shared" si="59"/>
        <v>0</v>
      </c>
      <c r="X78" s="107">
        <f t="shared" si="60"/>
        <v>0</v>
      </c>
      <c r="Y78" s="109">
        <f t="shared" si="61"/>
        <v>0</v>
      </c>
      <c r="Z78" s="106"/>
      <c r="AA78" s="106">
        <f t="shared" si="62"/>
        <v>0</v>
      </c>
      <c r="AB78" s="110">
        <f t="shared" si="63"/>
        <v>0</v>
      </c>
      <c r="AC78" s="105">
        <f t="shared" si="64"/>
        <v>0</v>
      </c>
      <c r="AD78" s="59">
        <v>0</v>
      </c>
      <c r="AE78" s="106">
        <f t="shared" si="65"/>
        <v>0</v>
      </c>
      <c r="AF78" s="107">
        <f t="shared" si="66"/>
        <v>0</v>
      </c>
    </row>
    <row r="79" spans="1:32" ht="15" thickBot="1" x14ac:dyDescent="0.35">
      <c r="A79" s="396" t="s">
        <v>19</v>
      </c>
      <c r="B79" s="295">
        <f t="shared" ref="B79:L79" si="69">SUM(B72:B78)</f>
        <v>0</v>
      </c>
      <c r="C79" s="78">
        <f t="shared" si="69"/>
        <v>0</v>
      </c>
      <c r="D79" s="78">
        <f t="shared" si="69"/>
        <v>526361.72814736143</v>
      </c>
      <c r="E79" s="195">
        <f t="shared" si="69"/>
        <v>526361.72814736143</v>
      </c>
      <c r="F79" s="80">
        <f t="shared" si="69"/>
        <v>0</v>
      </c>
      <c r="G79" s="81">
        <f t="shared" si="69"/>
        <v>0</v>
      </c>
      <c r="H79" s="82">
        <f t="shared" si="69"/>
        <v>0</v>
      </c>
      <c r="I79" s="77">
        <f t="shared" si="69"/>
        <v>0</v>
      </c>
      <c r="J79" s="81">
        <f t="shared" si="69"/>
        <v>0</v>
      </c>
      <c r="K79" s="81"/>
      <c r="L79" s="79">
        <f t="shared" si="69"/>
        <v>526361.72814736143</v>
      </c>
      <c r="M79" s="80">
        <f t="shared" ref="M79:AF79" si="70">SUM(M72:M78)</f>
        <v>0</v>
      </c>
      <c r="N79" s="131">
        <f t="shared" si="70"/>
        <v>0</v>
      </c>
      <c r="O79" s="134">
        <f t="shared" si="70"/>
        <v>0</v>
      </c>
      <c r="P79" s="131">
        <f t="shared" si="70"/>
        <v>0</v>
      </c>
      <c r="Q79" s="131">
        <f t="shared" si="70"/>
        <v>-4255.8999999999996</v>
      </c>
      <c r="R79" s="131">
        <f t="shared" si="70"/>
        <v>0</v>
      </c>
      <c r="S79" s="131">
        <f t="shared" si="70"/>
        <v>0</v>
      </c>
      <c r="T79" s="132">
        <f t="shared" si="70"/>
        <v>0</v>
      </c>
      <c r="U79" s="77">
        <f t="shared" si="70"/>
        <v>0</v>
      </c>
      <c r="V79" s="81">
        <f t="shared" si="70"/>
        <v>0</v>
      </c>
      <c r="W79" s="81">
        <f t="shared" si="70"/>
        <v>522105.8281473614</v>
      </c>
      <c r="X79" s="79">
        <f t="shared" si="70"/>
        <v>522105.8281473614</v>
      </c>
      <c r="Y79" s="84">
        <f t="shared" si="70"/>
        <v>0.1077266312698284</v>
      </c>
      <c r="Z79" s="81">
        <f>SUM(Z72:Z78)</f>
        <v>0</v>
      </c>
      <c r="AA79" s="81">
        <f>SUM(AA72:AA78)</f>
        <v>0</v>
      </c>
      <c r="AB79" s="82">
        <f t="shared" si="70"/>
        <v>2451.6706833628846</v>
      </c>
      <c r="AC79" s="77">
        <f t="shared" si="70"/>
        <v>0</v>
      </c>
      <c r="AD79" s="81">
        <f t="shared" si="70"/>
        <v>0</v>
      </c>
      <c r="AE79" s="81">
        <f t="shared" si="70"/>
        <v>524557.49883072439</v>
      </c>
      <c r="AF79" s="79">
        <f t="shared" si="70"/>
        <v>524557.49883072439</v>
      </c>
    </row>
    <row r="80" spans="1:32" ht="16.8" thickTop="1" thickBot="1" x14ac:dyDescent="0.45">
      <c r="A80" s="376"/>
      <c r="B80" s="351"/>
      <c r="C80" s="306"/>
      <c r="D80" s="137"/>
      <c r="E80" s="138"/>
      <c r="F80" s="139"/>
      <c r="G80" s="140"/>
      <c r="H80" s="141"/>
      <c r="I80" s="142"/>
      <c r="J80" s="140"/>
      <c r="K80" s="140"/>
      <c r="L80" s="143"/>
      <c r="M80" s="139"/>
      <c r="N80" s="144"/>
      <c r="O80" s="144"/>
      <c r="P80" s="144"/>
      <c r="Q80" s="144"/>
      <c r="R80" s="144"/>
      <c r="S80" s="144"/>
      <c r="T80" s="145"/>
      <c r="U80" s="136"/>
      <c r="V80" s="137"/>
      <c r="W80" s="137"/>
      <c r="X80" s="138"/>
      <c r="Y80" s="146"/>
      <c r="Z80" s="137"/>
      <c r="AA80" s="137"/>
      <c r="AB80" s="147"/>
      <c r="AC80" s="136"/>
      <c r="AD80" s="137"/>
      <c r="AE80" s="137"/>
      <c r="AF80" s="138"/>
    </row>
    <row r="81" spans="1:32" ht="15" thickBot="1" x14ac:dyDescent="0.35">
      <c r="A81" s="395" t="s">
        <v>20</v>
      </c>
      <c r="B81" s="80">
        <f t="shared" ref="B81:AE81" si="71">+B28+B58+B70+B79</f>
        <v>2051182.2100000002</v>
      </c>
      <c r="C81" s="81">
        <f t="shared" si="71"/>
        <v>2195108.2641655039</v>
      </c>
      <c r="D81" s="81">
        <f t="shared" si="71"/>
        <v>615411.06583449605</v>
      </c>
      <c r="E81" s="79">
        <f t="shared" si="71"/>
        <v>4861701.540000001</v>
      </c>
      <c r="F81" s="80">
        <f t="shared" si="71"/>
        <v>0</v>
      </c>
      <c r="G81" s="81">
        <f t="shared" si="71"/>
        <v>0</v>
      </c>
      <c r="H81" s="82">
        <f t="shared" si="71"/>
        <v>0</v>
      </c>
      <c r="I81" s="77">
        <f t="shared" si="71"/>
        <v>2051182.2100000002</v>
      </c>
      <c r="J81" s="81">
        <f t="shared" si="71"/>
        <v>2195108.2641655039</v>
      </c>
      <c r="K81" s="81">
        <f t="shared" si="71"/>
        <v>89049.337687134583</v>
      </c>
      <c r="L81" s="79">
        <f t="shared" si="71"/>
        <v>4861701.540000001</v>
      </c>
      <c r="M81" s="80">
        <f t="shared" si="71"/>
        <v>17000</v>
      </c>
      <c r="N81" s="131">
        <f t="shared" si="71"/>
        <v>7586.23</v>
      </c>
      <c r="O81" s="131">
        <f t="shared" si="71"/>
        <v>0</v>
      </c>
      <c r="P81" s="131">
        <f t="shared" si="71"/>
        <v>0</v>
      </c>
      <c r="Q81" s="131">
        <f t="shared" si="71"/>
        <v>-39706.920000000006</v>
      </c>
      <c r="R81" s="131">
        <f t="shared" si="71"/>
        <v>0</v>
      </c>
      <c r="S81" s="131">
        <f t="shared" si="71"/>
        <v>0</v>
      </c>
      <c r="T81" s="132">
        <f>+T28+T58+T70+T79</f>
        <v>0</v>
      </c>
      <c r="U81" s="77">
        <f t="shared" si="71"/>
        <v>2068182.2100000002</v>
      </c>
      <c r="V81" s="81">
        <f t="shared" si="71"/>
        <v>2169248.0241655041</v>
      </c>
      <c r="W81" s="81">
        <f t="shared" si="71"/>
        <v>609150.61583449598</v>
      </c>
      <c r="X81" s="79">
        <f t="shared" si="71"/>
        <v>4846580.8499999996</v>
      </c>
      <c r="Y81" s="84">
        <f t="shared" si="71"/>
        <v>1</v>
      </c>
      <c r="Z81" s="81">
        <f t="shared" si="71"/>
        <v>0</v>
      </c>
      <c r="AA81" s="81">
        <f t="shared" si="71"/>
        <v>0</v>
      </c>
      <c r="AB81" s="82">
        <f t="shared" si="71"/>
        <v>22758.260000000002</v>
      </c>
      <c r="AC81" s="77">
        <f t="shared" si="71"/>
        <v>2068182.2100000002</v>
      </c>
      <c r="AD81" s="81">
        <f t="shared" si="71"/>
        <v>2188348.3975153472</v>
      </c>
      <c r="AE81" s="81">
        <f t="shared" si="71"/>
        <v>612808.50248465315</v>
      </c>
      <c r="AF81" s="79">
        <f>+AF28+AF58+AF70+AF79</f>
        <v>4869339.1100000003</v>
      </c>
    </row>
    <row r="82" spans="1:32" ht="15.75" customHeight="1" thickTop="1" thickBot="1" x14ac:dyDescent="0.35">
      <c r="A82" s="393" t="s">
        <v>71</v>
      </c>
      <c r="B82" s="295"/>
      <c r="C82" s="78"/>
      <c r="D82" s="78"/>
      <c r="E82" s="195"/>
      <c r="F82" s="244"/>
      <c r="G82" s="245"/>
      <c r="H82" s="246"/>
      <c r="I82" s="247"/>
      <c r="J82" s="245"/>
      <c r="K82" s="245"/>
      <c r="L82" s="248"/>
      <c r="M82" s="244"/>
      <c r="N82" s="245"/>
      <c r="O82" s="245"/>
      <c r="P82" s="245"/>
      <c r="Q82" s="245"/>
      <c r="R82" s="245"/>
      <c r="S82" s="245"/>
      <c r="T82" s="246"/>
      <c r="U82" s="199"/>
      <c r="V82" s="78"/>
      <c r="W82" s="78"/>
      <c r="X82" s="195"/>
      <c r="Y82" s="249"/>
      <c r="Z82" s="78"/>
      <c r="AA82" s="78"/>
      <c r="AB82" s="200"/>
      <c r="AC82" s="199"/>
      <c r="AD82" s="78"/>
      <c r="AE82" s="78"/>
      <c r="AF82" s="195"/>
    </row>
    <row r="83" spans="1:32" ht="15" thickTop="1" x14ac:dyDescent="0.3">
      <c r="A83" s="394" t="s">
        <v>113</v>
      </c>
      <c r="B83" s="90">
        <f>+'Qtr2'!AC83</f>
        <v>242085.79</v>
      </c>
      <c r="C83" s="88">
        <f>+'Qtr2'!AD83</f>
        <v>0</v>
      </c>
      <c r="D83" s="137">
        <f>+'Qtr2'!AE83</f>
        <v>0</v>
      </c>
      <c r="E83" s="89">
        <f>+'Qtr2'!AF83</f>
        <v>242085.79</v>
      </c>
      <c r="F83" s="226"/>
      <c r="G83" s="227"/>
      <c r="H83" s="223"/>
      <c r="I83" s="87">
        <f t="shared" ref="I83:I89" si="72">B83+F83</f>
        <v>242085.79</v>
      </c>
      <c r="J83" s="88">
        <f t="shared" ref="J83:K89" si="73">+C83+G83</f>
        <v>0</v>
      </c>
      <c r="K83" s="88">
        <f t="shared" si="73"/>
        <v>0</v>
      </c>
      <c r="L83" s="89">
        <f t="shared" ref="L83:L89" si="74">+I83+J83+K83</f>
        <v>242085.79</v>
      </c>
      <c r="M83" s="121">
        <v>-8877.92</v>
      </c>
      <c r="N83" s="227"/>
      <c r="O83" s="227"/>
      <c r="P83" s="227"/>
      <c r="Q83" s="88"/>
      <c r="R83" s="227"/>
      <c r="S83" s="227"/>
      <c r="T83" s="223"/>
      <c r="U83" s="87">
        <f t="shared" ref="U83:U89" si="75">+M83+I83</f>
        <v>233207.87</v>
      </c>
      <c r="V83" s="241">
        <f>+J83</f>
        <v>0</v>
      </c>
      <c r="W83" s="227"/>
      <c r="X83" s="89">
        <f t="shared" ref="X83:X89" si="76">+U83+V83+W83</f>
        <v>233207.87</v>
      </c>
      <c r="Y83" s="228"/>
      <c r="Z83" s="227"/>
      <c r="AA83" s="227"/>
      <c r="AB83" s="91"/>
      <c r="AC83" s="87">
        <f t="shared" ref="AC83:AC89" si="77">U83</f>
        <v>233207.87</v>
      </c>
      <c r="AD83" s="88">
        <f>+V83+AB83</f>
        <v>0</v>
      </c>
      <c r="AE83" s="88"/>
      <c r="AF83" s="89">
        <f t="shared" ref="AF83:AF89" si="78">+AC83+AD83+AE83</f>
        <v>233207.87</v>
      </c>
    </row>
    <row r="84" spans="1:32" x14ac:dyDescent="0.3">
      <c r="A84" s="394" t="s">
        <v>114</v>
      </c>
      <c r="B84" s="197">
        <f>+'Qtr2'!AC84</f>
        <v>14771.69</v>
      </c>
      <c r="C84" s="59">
        <f>+'Qtr2'!AD84</f>
        <v>0</v>
      </c>
      <c r="D84" s="59">
        <f>+'Qtr2'!AE84</f>
        <v>0</v>
      </c>
      <c r="E84" s="60">
        <f>+'Qtr2'!AF84</f>
        <v>14771.69</v>
      </c>
      <c r="F84" s="217"/>
      <c r="G84" s="33"/>
      <c r="H84" s="100"/>
      <c r="I84" s="58">
        <f t="shared" si="72"/>
        <v>14771.69</v>
      </c>
      <c r="J84" s="59">
        <f t="shared" si="73"/>
        <v>0</v>
      </c>
      <c r="K84" s="59">
        <f t="shared" si="73"/>
        <v>0</v>
      </c>
      <c r="L84" s="60">
        <f t="shared" si="74"/>
        <v>14771.69</v>
      </c>
      <c r="M84" s="56"/>
      <c r="N84" s="33"/>
      <c r="O84" s="33"/>
      <c r="P84" s="33"/>
      <c r="Q84" s="59"/>
      <c r="R84" s="33"/>
      <c r="S84" s="33"/>
      <c r="T84" s="100"/>
      <c r="U84" s="58">
        <f t="shared" si="75"/>
        <v>14771.69</v>
      </c>
      <c r="V84" s="189">
        <f t="shared" ref="V84:V89" si="79">+J84</f>
        <v>0</v>
      </c>
      <c r="W84" s="33"/>
      <c r="X84" s="60">
        <f t="shared" si="76"/>
        <v>14771.69</v>
      </c>
      <c r="Y84" s="149"/>
      <c r="Z84" s="33"/>
      <c r="AA84" s="33"/>
      <c r="AB84" s="62"/>
      <c r="AC84" s="58">
        <f t="shared" si="77"/>
        <v>14771.69</v>
      </c>
      <c r="AD84" s="59">
        <f t="shared" ref="AD84:AD89" si="80">+V84+AB84</f>
        <v>0</v>
      </c>
      <c r="AE84" s="59"/>
      <c r="AF84" s="60">
        <f t="shared" si="78"/>
        <v>14771.69</v>
      </c>
    </row>
    <row r="85" spans="1:32" x14ac:dyDescent="0.3">
      <c r="A85" s="394" t="s">
        <v>117</v>
      </c>
      <c r="B85" s="197">
        <f>+'Qtr2'!AC85</f>
        <v>338605.34</v>
      </c>
      <c r="C85" s="59">
        <f>+'Qtr2'!AD85</f>
        <v>0</v>
      </c>
      <c r="D85" s="59">
        <f>+'Qtr2'!AE85</f>
        <v>0</v>
      </c>
      <c r="E85" s="60">
        <f>+'Qtr2'!AF85</f>
        <v>338605.34</v>
      </c>
      <c r="F85" s="217"/>
      <c r="G85" s="33"/>
      <c r="H85" s="100"/>
      <c r="I85" s="58">
        <f t="shared" si="72"/>
        <v>338605.34</v>
      </c>
      <c r="J85" s="59">
        <f t="shared" si="73"/>
        <v>0</v>
      </c>
      <c r="K85" s="59">
        <f t="shared" si="73"/>
        <v>0</v>
      </c>
      <c r="L85" s="60">
        <f t="shared" si="74"/>
        <v>338605.34</v>
      </c>
      <c r="M85" s="56"/>
      <c r="N85" s="33"/>
      <c r="O85" s="33"/>
      <c r="P85" s="33"/>
      <c r="Q85" s="59"/>
      <c r="R85" s="33"/>
      <c r="S85" s="33"/>
      <c r="T85" s="100"/>
      <c r="U85" s="58">
        <f t="shared" si="75"/>
        <v>338605.34</v>
      </c>
      <c r="V85" s="189">
        <f t="shared" si="79"/>
        <v>0</v>
      </c>
      <c r="W85" s="33"/>
      <c r="X85" s="60">
        <f t="shared" si="76"/>
        <v>338605.34</v>
      </c>
      <c r="Y85" s="149"/>
      <c r="Z85" s="33"/>
      <c r="AA85" s="33"/>
      <c r="AB85" s="62"/>
      <c r="AC85" s="58">
        <f t="shared" si="77"/>
        <v>338605.34</v>
      </c>
      <c r="AD85" s="59">
        <f t="shared" si="80"/>
        <v>0</v>
      </c>
      <c r="AE85" s="59"/>
      <c r="AF85" s="60">
        <f t="shared" si="78"/>
        <v>338605.34</v>
      </c>
    </row>
    <row r="86" spans="1:32" x14ac:dyDescent="0.3">
      <c r="A86" s="394"/>
      <c r="B86" s="197">
        <f>+'Qtr2'!AC86</f>
        <v>0</v>
      </c>
      <c r="C86" s="59">
        <f>+'Qtr2'!AD86</f>
        <v>0</v>
      </c>
      <c r="D86" s="59">
        <f>+'Qtr2'!AE86</f>
        <v>0</v>
      </c>
      <c r="E86" s="60">
        <f>+'Qtr2'!AF86</f>
        <v>0</v>
      </c>
      <c r="F86" s="217"/>
      <c r="G86" s="33"/>
      <c r="H86" s="100"/>
      <c r="I86" s="58">
        <f t="shared" si="72"/>
        <v>0</v>
      </c>
      <c r="J86" s="59">
        <f t="shared" si="73"/>
        <v>0</v>
      </c>
      <c r="K86" s="59">
        <f t="shared" si="73"/>
        <v>0</v>
      </c>
      <c r="L86" s="60">
        <f t="shared" si="74"/>
        <v>0</v>
      </c>
      <c r="M86" s="56"/>
      <c r="N86" s="33"/>
      <c r="O86" s="33"/>
      <c r="P86" s="33"/>
      <c r="Q86" s="59"/>
      <c r="R86" s="33"/>
      <c r="S86" s="33"/>
      <c r="T86" s="100"/>
      <c r="U86" s="58">
        <f t="shared" si="75"/>
        <v>0</v>
      </c>
      <c r="V86" s="189">
        <f t="shared" si="79"/>
        <v>0</v>
      </c>
      <c r="W86" s="33"/>
      <c r="X86" s="60">
        <f t="shared" si="76"/>
        <v>0</v>
      </c>
      <c r="Y86" s="149"/>
      <c r="Z86" s="33"/>
      <c r="AA86" s="33"/>
      <c r="AB86" s="62"/>
      <c r="AC86" s="58">
        <f t="shared" si="77"/>
        <v>0</v>
      </c>
      <c r="AD86" s="59">
        <f t="shared" si="80"/>
        <v>0</v>
      </c>
      <c r="AE86" s="59"/>
      <c r="AF86" s="60">
        <f t="shared" si="78"/>
        <v>0</v>
      </c>
    </row>
    <row r="87" spans="1:32" x14ac:dyDescent="0.3">
      <c r="A87" s="394"/>
      <c r="B87" s="197">
        <f>+'Qtr2'!AC87</f>
        <v>0</v>
      </c>
      <c r="C87" s="59">
        <f>+'Qtr2'!AD87</f>
        <v>0</v>
      </c>
      <c r="D87" s="59">
        <f>+'Qtr2'!AE87</f>
        <v>0</v>
      </c>
      <c r="E87" s="60">
        <f>+'Qtr2'!AF87</f>
        <v>0</v>
      </c>
      <c r="F87" s="217"/>
      <c r="G87" s="33"/>
      <c r="H87" s="100"/>
      <c r="I87" s="58">
        <f t="shared" si="72"/>
        <v>0</v>
      </c>
      <c r="J87" s="59">
        <f t="shared" si="73"/>
        <v>0</v>
      </c>
      <c r="K87" s="59">
        <f t="shared" si="73"/>
        <v>0</v>
      </c>
      <c r="L87" s="60">
        <f t="shared" si="74"/>
        <v>0</v>
      </c>
      <c r="M87" s="56"/>
      <c r="N87" s="33"/>
      <c r="O87" s="33"/>
      <c r="P87" s="33"/>
      <c r="Q87" s="59"/>
      <c r="R87" s="33"/>
      <c r="S87" s="33"/>
      <c r="T87" s="100"/>
      <c r="U87" s="58">
        <f t="shared" si="75"/>
        <v>0</v>
      </c>
      <c r="V87" s="189">
        <f t="shared" si="79"/>
        <v>0</v>
      </c>
      <c r="W87" s="33"/>
      <c r="X87" s="60">
        <f t="shared" si="76"/>
        <v>0</v>
      </c>
      <c r="Y87" s="149"/>
      <c r="Z87" s="33"/>
      <c r="AA87" s="33"/>
      <c r="AB87" s="62"/>
      <c r="AC87" s="58">
        <f t="shared" si="77"/>
        <v>0</v>
      </c>
      <c r="AD87" s="59">
        <f t="shared" si="80"/>
        <v>0</v>
      </c>
      <c r="AE87" s="59"/>
      <c r="AF87" s="60">
        <f t="shared" si="78"/>
        <v>0</v>
      </c>
    </row>
    <row r="88" spans="1:32" x14ac:dyDescent="0.3">
      <c r="A88" s="394"/>
      <c r="B88" s="197">
        <f>+'Qtr2'!AC88</f>
        <v>0</v>
      </c>
      <c r="C88" s="59">
        <f>+'Qtr2'!AD88</f>
        <v>0</v>
      </c>
      <c r="D88" s="59">
        <f>+'Qtr2'!AE88</f>
        <v>0</v>
      </c>
      <c r="E88" s="60">
        <f>+'Qtr2'!AF88</f>
        <v>0</v>
      </c>
      <c r="F88" s="217"/>
      <c r="G88" s="33"/>
      <c r="H88" s="100"/>
      <c r="I88" s="58">
        <f t="shared" si="72"/>
        <v>0</v>
      </c>
      <c r="J88" s="59">
        <f t="shared" si="73"/>
        <v>0</v>
      </c>
      <c r="K88" s="59">
        <f t="shared" si="73"/>
        <v>0</v>
      </c>
      <c r="L88" s="60">
        <f t="shared" si="74"/>
        <v>0</v>
      </c>
      <c r="M88" s="56"/>
      <c r="N88" s="33"/>
      <c r="O88" s="33"/>
      <c r="P88" s="33"/>
      <c r="Q88" s="59"/>
      <c r="R88" s="33"/>
      <c r="S88" s="33"/>
      <c r="T88" s="100"/>
      <c r="U88" s="58">
        <f t="shared" si="75"/>
        <v>0</v>
      </c>
      <c r="V88" s="189">
        <f t="shared" si="79"/>
        <v>0</v>
      </c>
      <c r="W88" s="33"/>
      <c r="X88" s="60">
        <f t="shared" si="76"/>
        <v>0</v>
      </c>
      <c r="Y88" s="149"/>
      <c r="Z88" s="33"/>
      <c r="AA88" s="33"/>
      <c r="AB88" s="62"/>
      <c r="AC88" s="58">
        <f t="shared" si="77"/>
        <v>0</v>
      </c>
      <c r="AD88" s="59">
        <f t="shared" si="80"/>
        <v>0</v>
      </c>
      <c r="AE88" s="59"/>
      <c r="AF88" s="60">
        <f t="shared" si="78"/>
        <v>0</v>
      </c>
    </row>
    <row r="89" spans="1:32" ht="15" thickBot="1" x14ac:dyDescent="0.35">
      <c r="A89" s="394"/>
      <c r="B89" s="198">
        <f>+'Qtr2'!AC89</f>
        <v>0</v>
      </c>
      <c r="C89" s="71">
        <f>+'Qtr2'!AD89</f>
        <v>0</v>
      </c>
      <c r="D89" s="71">
        <f>+'Qtr2'!AE89</f>
        <v>0</v>
      </c>
      <c r="E89" s="72">
        <f>+'Qtr2'!AF89</f>
        <v>0</v>
      </c>
      <c r="F89" s="311"/>
      <c r="G89" s="222"/>
      <c r="H89" s="312"/>
      <c r="I89" s="70">
        <f t="shared" si="72"/>
        <v>0</v>
      </c>
      <c r="J89" s="71">
        <f t="shared" si="73"/>
        <v>0</v>
      </c>
      <c r="K89" s="71">
        <f t="shared" si="73"/>
        <v>0</v>
      </c>
      <c r="L89" s="72">
        <f t="shared" si="74"/>
        <v>0</v>
      </c>
      <c r="M89" s="68"/>
      <c r="N89" s="222"/>
      <c r="O89" s="222"/>
      <c r="P89" s="222"/>
      <c r="Q89" s="71"/>
      <c r="R89" s="222"/>
      <c r="S89" s="222"/>
      <c r="T89" s="312"/>
      <c r="U89" s="70">
        <f t="shared" si="75"/>
        <v>0</v>
      </c>
      <c r="V89" s="313">
        <f t="shared" si="79"/>
        <v>0</v>
      </c>
      <c r="W89" s="222"/>
      <c r="X89" s="72">
        <f t="shared" si="76"/>
        <v>0</v>
      </c>
      <c r="Y89" s="314"/>
      <c r="Z89" s="222"/>
      <c r="AA89" s="222"/>
      <c r="AB89" s="75"/>
      <c r="AC89" s="70">
        <f t="shared" si="77"/>
        <v>0</v>
      </c>
      <c r="AD89" s="71">
        <f t="shared" si="80"/>
        <v>0</v>
      </c>
      <c r="AE89" s="71"/>
      <c r="AF89" s="72">
        <f t="shared" si="78"/>
        <v>0</v>
      </c>
    </row>
    <row r="90" spans="1:32" ht="15" thickBot="1" x14ac:dyDescent="0.35">
      <c r="A90" s="383" t="s">
        <v>21</v>
      </c>
      <c r="B90" s="307">
        <f>+B81+SUM(B83:B89)</f>
        <v>2646645.0300000003</v>
      </c>
      <c r="C90" s="291">
        <f t="shared" ref="C90:H90" si="81">+C81+SUM(C83:C89)</f>
        <v>2195108.2641655039</v>
      </c>
      <c r="D90" s="291">
        <f t="shared" si="81"/>
        <v>615411.06583449605</v>
      </c>
      <c r="E90" s="292">
        <f t="shared" si="81"/>
        <v>5457164.3600000013</v>
      </c>
      <c r="F90" s="291">
        <f t="shared" si="81"/>
        <v>0</v>
      </c>
      <c r="G90" s="291">
        <f t="shared" si="81"/>
        <v>0</v>
      </c>
      <c r="H90" s="291">
        <f t="shared" si="81"/>
        <v>0</v>
      </c>
      <c r="I90" s="290">
        <f t="shared" ref="I90:L90" si="82">+I81+SUM(I83:I89)</f>
        <v>2646645.0300000003</v>
      </c>
      <c r="J90" s="291">
        <f t="shared" si="82"/>
        <v>2195108.2641655039</v>
      </c>
      <c r="K90" s="291">
        <f t="shared" si="82"/>
        <v>89049.337687134583</v>
      </c>
      <c r="L90" s="292">
        <f t="shared" si="82"/>
        <v>5457164.3600000013</v>
      </c>
      <c r="M90" s="307">
        <f>+M81+SUM(M83:M89)</f>
        <v>8122.08</v>
      </c>
      <c r="N90" s="291">
        <f t="shared" ref="N90:T90" si="83">+N81+SUM(N83:N89)</f>
        <v>7586.23</v>
      </c>
      <c r="O90" s="291">
        <f t="shared" si="83"/>
        <v>0</v>
      </c>
      <c r="P90" s="291">
        <f t="shared" si="83"/>
        <v>0</v>
      </c>
      <c r="Q90" s="291">
        <f t="shared" si="83"/>
        <v>-39706.920000000006</v>
      </c>
      <c r="R90" s="291">
        <f t="shared" si="83"/>
        <v>0</v>
      </c>
      <c r="S90" s="291">
        <f t="shared" si="83"/>
        <v>0</v>
      </c>
      <c r="T90" s="308">
        <f t="shared" si="83"/>
        <v>0</v>
      </c>
      <c r="U90" s="290">
        <f>+U81+SUM(U83:U89)</f>
        <v>2654767.1100000003</v>
      </c>
      <c r="V90" s="291">
        <f t="shared" ref="V90:W90" si="84">+V81+SUM(V83:V89)</f>
        <v>2169248.0241655041</v>
      </c>
      <c r="W90" s="291">
        <f t="shared" si="84"/>
        <v>609150.61583449598</v>
      </c>
      <c r="X90" s="292">
        <f>+X81+SUM(X83:X89)</f>
        <v>5433165.75</v>
      </c>
      <c r="Y90" s="309"/>
      <c r="Z90" s="310"/>
      <c r="AA90" s="291">
        <f t="shared" ref="AA90:AB90" si="85">+AA81+SUM(AA83:AA89)</f>
        <v>0</v>
      </c>
      <c r="AB90" s="291">
        <f t="shared" si="85"/>
        <v>22758.260000000002</v>
      </c>
      <c r="AC90" s="290">
        <f>+AC81+SUM(AC83:AC89)</f>
        <v>2654767.1100000003</v>
      </c>
      <c r="AD90" s="291">
        <f t="shared" ref="AD90:AF90" si="86">+AD81+SUM(AD83:AD89)</f>
        <v>2188348.3975153472</v>
      </c>
      <c r="AE90" s="291">
        <f t="shared" si="86"/>
        <v>612808.50248465315</v>
      </c>
      <c r="AF90" s="292">
        <f t="shared" si="86"/>
        <v>5455924.0100000007</v>
      </c>
    </row>
    <row r="91" spans="1:32" ht="15" thickTop="1" x14ac:dyDescent="0.3">
      <c r="A91" s="153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191">
        <f>+Z81</f>
        <v>0</v>
      </c>
      <c r="AA91" s="38"/>
      <c r="AB91" s="38"/>
      <c r="AC91" s="38"/>
      <c r="AD91" s="38"/>
      <c r="AE91" s="38"/>
      <c r="AF91" s="38"/>
    </row>
    <row r="92" spans="1:32" x14ac:dyDescent="0.3">
      <c r="A92" s="153"/>
      <c r="B92" s="154" t="s">
        <v>22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38"/>
      <c r="Q92" s="38"/>
      <c r="R92" s="38"/>
      <c r="S92" s="156"/>
      <c r="T92" s="38"/>
      <c r="U92" s="38"/>
      <c r="V92" s="38"/>
      <c r="W92" s="156"/>
      <c r="X92" s="156"/>
      <c r="Y92" s="156"/>
      <c r="Z92" s="192" t="str">
        <f>"Due To Interest for the Quarter-Ending September 30, 2019"</f>
        <v>Due To Interest for the Quarter-Ending September 30, 2019</v>
      </c>
      <c r="AA92" s="219">
        <v>0</v>
      </c>
      <c r="AB92" s="38"/>
      <c r="AC92" s="38"/>
      <c r="AD92" s="38"/>
      <c r="AE92" s="38"/>
      <c r="AF92" s="38"/>
    </row>
    <row r="93" spans="1:32" x14ac:dyDescent="0.3">
      <c r="A93" s="153"/>
      <c r="B93" s="157" t="s">
        <v>23</v>
      </c>
      <c r="C93" s="155" t="s">
        <v>24</v>
      </c>
      <c r="D93" s="155"/>
      <c r="E93" s="155"/>
      <c r="F93" s="155" t="s">
        <v>25</v>
      </c>
      <c r="G93" s="155"/>
      <c r="H93" s="155"/>
      <c r="I93" s="38"/>
      <c r="J93" s="155"/>
      <c r="K93" s="155"/>
      <c r="L93" s="155"/>
      <c r="M93" s="155"/>
      <c r="N93" s="158">
        <f>+M28</f>
        <v>17000</v>
      </c>
      <c r="O93" s="157" t="s">
        <v>23</v>
      </c>
      <c r="P93" s="155"/>
      <c r="Q93" s="38"/>
      <c r="R93" s="38"/>
      <c r="S93" s="156"/>
      <c r="T93" s="38"/>
      <c r="U93" s="38"/>
      <c r="V93" s="38"/>
      <c r="W93" s="38"/>
      <c r="X93" s="38"/>
      <c r="Y93" s="38"/>
      <c r="Z93" s="38"/>
      <c r="AA93" s="192" t="str">
        <f>"Investment Income (Loss) for the Quarter-Ending September 30, 2019"</f>
        <v>Investment Income (Loss) for the Quarter-Ending September 30, 2019</v>
      </c>
      <c r="AB93" s="219">
        <v>22758.26</v>
      </c>
      <c r="AC93" s="38"/>
      <c r="AD93" s="38"/>
      <c r="AE93" s="38"/>
      <c r="AF93" s="38"/>
    </row>
    <row r="94" spans="1:32" x14ac:dyDescent="0.3">
      <c r="A94" s="153"/>
      <c r="B94" s="160" t="s">
        <v>26</v>
      </c>
      <c r="C94" s="155" t="s">
        <v>27</v>
      </c>
      <c r="D94" s="155"/>
      <c r="E94" s="155"/>
      <c r="F94" s="155" t="s">
        <v>25</v>
      </c>
      <c r="G94" s="155"/>
      <c r="H94" s="155"/>
      <c r="I94" s="38"/>
      <c r="J94" s="155"/>
      <c r="K94" s="155"/>
      <c r="L94" s="155"/>
      <c r="M94" s="155"/>
      <c r="N94" s="161">
        <f>N58</f>
        <v>7586.23</v>
      </c>
      <c r="O94" s="160" t="s">
        <v>26</v>
      </c>
      <c r="P94" s="155"/>
      <c r="Q94" s="38"/>
      <c r="R94" s="38"/>
      <c r="S94" s="156"/>
      <c r="T94" s="38"/>
      <c r="U94" s="38"/>
      <c r="V94" s="38"/>
      <c r="W94" s="38"/>
      <c r="X94" s="38"/>
      <c r="Y94" s="38"/>
      <c r="Z94" s="38"/>
      <c r="AA94" s="38"/>
      <c r="AB94" s="38"/>
      <c r="AC94" s="156" t="s">
        <v>57</v>
      </c>
      <c r="AD94" s="156"/>
      <c r="AE94" s="156"/>
      <c r="AF94" s="210">
        <v>24586.23</v>
      </c>
    </row>
    <row r="95" spans="1:32" x14ac:dyDescent="0.3">
      <c r="A95" s="153"/>
      <c r="B95" s="162" t="s">
        <v>28</v>
      </c>
      <c r="C95" s="155" t="s">
        <v>24</v>
      </c>
      <c r="D95" s="155"/>
      <c r="E95" s="155"/>
      <c r="F95" s="155" t="s">
        <v>29</v>
      </c>
      <c r="G95" s="155"/>
      <c r="H95" s="155"/>
      <c r="I95" s="38"/>
      <c r="J95" s="155"/>
      <c r="K95" s="155"/>
      <c r="L95" s="155"/>
      <c r="M95" s="155"/>
      <c r="N95" s="163">
        <f>M70</f>
        <v>0</v>
      </c>
      <c r="O95" s="162" t="s">
        <v>28</v>
      </c>
      <c r="P95" s="155"/>
      <c r="Q95" s="38"/>
      <c r="R95" s="38"/>
      <c r="S95" s="156"/>
      <c r="T95" s="38"/>
      <c r="U95" s="38"/>
      <c r="V95" s="38"/>
      <c r="W95" s="38"/>
      <c r="X95" s="38"/>
      <c r="Y95" s="156"/>
      <c r="Z95" s="38" t="s">
        <v>7</v>
      </c>
      <c r="AA95" s="38" t="s">
        <v>7</v>
      </c>
      <c r="AB95" s="156"/>
      <c r="AC95" s="164" t="s">
        <v>119</v>
      </c>
      <c r="AD95" s="165"/>
      <c r="AE95" s="165"/>
      <c r="AF95" s="220">
        <v>4844752.88</v>
      </c>
    </row>
    <row r="96" spans="1:32" x14ac:dyDescent="0.3">
      <c r="A96" s="153"/>
      <c r="B96" s="166" t="s">
        <v>30</v>
      </c>
      <c r="C96" s="155" t="s">
        <v>27</v>
      </c>
      <c r="D96" s="155"/>
      <c r="E96" s="155"/>
      <c r="F96" s="155" t="s">
        <v>29</v>
      </c>
      <c r="G96" s="155"/>
      <c r="H96" s="155"/>
      <c r="I96" s="38"/>
      <c r="J96" s="155"/>
      <c r="K96" s="155"/>
      <c r="L96" s="155"/>
      <c r="M96" s="155"/>
      <c r="N96" s="167">
        <f>O79</f>
        <v>0</v>
      </c>
      <c r="O96" s="166" t="s">
        <v>30</v>
      </c>
      <c r="P96" s="155"/>
      <c r="Q96" s="38"/>
      <c r="R96" s="38"/>
      <c r="S96" s="156"/>
      <c r="T96" s="38"/>
      <c r="U96" s="38"/>
      <c r="V96" s="38"/>
      <c r="W96" s="38"/>
      <c r="X96" s="38"/>
      <c r="Y96" s="156"/>
      <c r="Z96" s="38" t="s">
        <v>7</v>
      </c>
      <c r="AA96" s="38" t="s">
        <v>7</v>
      </c>
      <c r="AB96" s="156"/>
      <c r="AC96" s="38" t="s">
        <v>60</v>
      </c>
      <c r="AD96" s="38"/>
      <c r="AE96" s="38"/>
      <c r="AF96" s="402">
        <v>0</v>
      </c>
    </row>
    <row r="97" spans="1:32" ht="15" thickBot="1" x14ac:dyDescent="0.35">
      <c r="A97" s="153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69">
        <f>SUM(N93:N96)</f>
        <v>24586.23</v>
      </c>
      <c r="O97" s="38" t="s">
        <v>63</v>
      </c>
      <c r="P97" s="38"/>
      <c r="Q97" s="38"/>
      <c r="R97" s="38"/>
      <c r="S97" s="38"/>
      <c r="T97" s="38"/>
      <c r="U97" s="38"/>
      <c r="V97" s="38"/>
      <c r="W97" s="38"/>
      <c r="X97" s="38"/>
      <c r="Y97" s="156"/>
      <c r="Z97" s="38"/>
      <c r="AA97" s="38"/>
      <c r="AB97" s="156"/>
      <c r="AC97" s="38"/>
      <c r="AD97" s="38"/>
      <c r="AE97" s="38"/>
      <c r="AF97" s="185">
        <f>SUM(AF94:AF96)</f>
        <v>4869339.1100000003</v>
      </c>
    </row>
    <row r="98" spans="1:32" ht="15" thickTop="1" x14ac:dyDescent="0.3">
      <c r="A98" s="153"/>
      <c r="B98" s="156"/>
      <c r="C98" s="156"/>
      <c r="D98" s="170"/>
      <c r="E98" s="156"/>
      <c r="F98" s="156"/>
      <c r="G98" s="156"/>
      <c r="H98" s="156"/>
      <c r="I98" s="156"/>
      <c r="J98" s="38"/>
      <c r="K98" s="38"/>
      <c r="L98" s="171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156"/>
      <c r="AC98" s="38" t="s">
        <v>7</v>
      </c>
      <c r="AD98" s="38"/>
      <c r="AE98" s="38"/>
      <c r="AF98" s="186"/>
    </row>
    <row r="99" spans="1:32" x14ac:dyDescent="0.3">
      <c r="A99" s="153"/>
      <c r="B99" s="156"/>
      <c r="C99" s="156"/>
      <c r="D99" s="170"/>
      <c r="E99" s="156"/>
      <c r="F99" s="156"/>
      <c r="G99" s="156"/>
      <c r="H99" s="156"/>
      <c r="I99" s="156"/>
      <c r="J99" s="38"/>
      <c r="K99" s="38"/>
      <c r="L99" s="171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156"/>
      <c r="AC99" s="38" t="s">
        <v>120</v>
      </c>
      <c r="AD99" s="38"/>
      <c r="AE99" s="38"/>
      <c r="AF99" s="38">
        <f>+AF81-AF97</f>
        <v>0</v>
      </c>
    </row>
    <row r="100" spans="1:32" x14ac:dyDescent="0.3">
      <c r="A100" s="153"/>
      <c r="B100" s="156"/>
      <c r="C100" s="156"/>
      <c r="D100" s="170"/>
      <c r="E100" s="156"/>
      <c r="F100" s="156"/>
      <c r="G100" s="156"/>
      <c r="H100" s="156"/>
      <c r="I100" s="156"/>
      <c r="J100" s="38"/>
      <c r="K100" s="38"/>
      <c r="L100" s="171"/>
      <c r="M100" s="38"/>
      <c r="N100" s="156"/>
      <c r="O100" s="156"/>
      <c r="P100" s="38" t="s">
        <v>7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156"/>
      <c r="AC100" s="38"/>
      <c r="AD100" s="38"/>
      <c r="AE100" s="38"/>
      <c r="AF100" s="38"/>
    </row>
    <row r="101" spans="1:32" x14ac:dyDescent="0.3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/>
    </row>
  </sheetData>
  <mergeCells count="8">
    <mergeCell ref="Y2:AB2"/>
    <mergeCell ref="AC2:AF2"/>
    <mergeCell ref="B1:C1"/>
    <mergeCell ref="B2:E2"/>
    <mergeCell ref="F2:G2"/>
    <mergeCell ref="I2:L2"/>
    <mergeCell ref="M2:T2"/>
    <mergeCell ref="U2:X2"/>
  </mergeCells>
  <hyperlinks>
    <hyperlink ref="W60" r:id="rId1" display="+l31+@sum(o31..t31)" xr:uid="{00000000-0004-0000-0200-000000000000}"/>
    <hyperlink ref="W61:W69" r:id="rId2" display="+l31+@sum(o31..t31)" xr:uid="{00000000-0004-0000-0200-000001000000}"/>
    <hyperlink ref="U90" r:id="rId3" display="=+U81+@sum(u83..u89)" xr:uid="{00000000-0004-0000-0200-000002000000}"/>
    <hyperlink ref="V90:W90" r:id="rId4" display="=+U81+@sum(u83..u89)" xr:uid="{00000000-0004-0000-0200-000003000000}"/>
    <hyperlink ref="X90" r:id="rId5" display="=+U81+@sum(u83..u89)" xr:uid="{00000000-0004-0000-0200-000004000000}"/>
    <hyperlink ref="B90" r:id="rId6" display="=+B81+@sum(b83..b90)" xr:uid="{00000000-0004-0000-0200-000005000000}"/>
    <hyperlink ref="C90:E90" r:id="rId7" display="=+B81+@sum(b83..b90)" xr:uid="{00000000-0004-0000-0200-000006000000}"/>
    <hyperlink ref="AC90" r:id="rId8" display="=+AC81+@sum(ac83..ac89)" xr:uid="{00000000-0004-0000-0200-000007000000}"/>
    <hyperlink ref="AD90:AF90" r:id="rId9" display="=+AC81+@sum(ac83..ac89)" xr:uid="{00000000-0004-0000-0200-000008000000}"/>
    <hyperlink ref="M90" r:id="rId10" display="=+M81+@sum(m83..m89)" xr:uid="{00000000-0004-0000-0200-000009000000}"/>
    <hyperlink ref="N90:T90" r:id="rId11" display="=+M81+@sum(m83..m89)" xr:uid="{00000000-0004-0000-0200-00000A000000}"/>
    <hyperlink ref="I90:L90" r:id="rId12" display="=+B81+@sum(b83..b90)" xr:uid="{00000000-0004-0000-0200-00000B000000}"/>
    <hyperlink ref="W72:W78" r:id="rId13" display="+l31+@sum(o31..t31)" xr:uid="{00000000-0004-0000-0200-00000C000000}"/>
    <hyperlink ref="V4" r:id="rId14" display="=+j4+@sum(p4..t4)" xr:uid="{00000000-0004-0000-0200-00000D000000}"/>
    <hyperlink ref="V5:V27" r:id="rId15" display="=+j4+@sum(p4..t4)" xr:uid="{00000000-0004-0000-0200-00000E000000}"/>
    <hyperlink ref="F90:H90" r:id="rId16" display="=+B81+@sum(b83..b90)" xr:uid="{00000000-0004-0000-0200-00000F000000}"/>
    <hyperlink ref="AA90:AB90" r:id="rId17" display="=+B81+@sum(b83..b90)" xr:uid="{00000000-0004-0000-0200-000010000000}"/>
  </hyperlinks>
  <pageMargins left="0.7" right="0.7" top="0.75" bottom="0.75" header="0.3" footer="0.3"/>
  <pageSetup scale="17" fitToHeight="0" orientation="portrait" r:id="rId1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0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" sqref="D1"/>
    </sheetView>
  </sheetViews>
  <sheetFormatPr defaultRowHeight="14.4" x14ac:dyDescent="0.3"/>
  <cols>
    <col min="1" max="1" width="50.6640625" customWidth="1"/>
    <col min="2" max="17" width="15.6640625" customWidth="1"/>
    <col min="18" max="19" width="9.109375" customWidth="1"/>
    <col min="20" max="20" width="9" customWidth="1"/>
    <col min="21" max="25" width="15.6640625" customWidth="1"/>
    <col min="26" max="26" width="9.109375" customWidth="1"/>
    <col min="27" max="32" width="15.6640625" customWidth="1"/>
  </cols>
  <sheetData>
    <row r="1" spans="1:32" s="411" customFormat="1" ht="18.600000000000001" thickBot="1" x14ac:dyDescent="0.4">
      <c r="A1" s="408" t="s">
        <v>0</v>
      </c>
      <c r="B1" s="430" t="s">
        <v>153</v>
      </c>
      <c r="C1" s="429"/>
      <c r="D1" s="409">
        <f>'Qtr1'!$D1</f>
        <v>2025</v>
      </c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  <c r="Z1" s="410"/>
      <c r="AA1" s="410"/>
      <c r="AB1" s="410"/>
      <c r="AC1" s="410"/>
      <c r="AD1" s="410"/>
      <c r="AE1" s="410"/>
      <c r="AF1" s="410"/>
    </row>
    <row r="2" spans="1:32" x14ac:dyDescent="0.3">
      <c r="A2" s="35"/>
      <c r="B2" s="418" t="s">
        <v>147</v>
      </c>
      <c r="C2" s="419"/>
      <c r="D2" s="419"/>
      <c r="E2" s="420"/>
      <c r="F2" s="418" t="s">
        <v>83</v>
      </c>
      <c r="G2" s="419"/>
      <c r="H2" s="39"/>
      <c r="I2" s="423" t="s">
        <v>148</v>
      </c>
      <c r="J2" s="424"/>
      <c r="K2" s="424"/>
      <c r="L2" s="425"/>
      <c r="M2" s="419" t="s">
        <v>149</v>
      </c>
      <c r="N2" s="419"/>
      <c r="O2" s="419"/>
      <c r="P2" s="419"/>
      <c r="Q2" s="419"/>
      <c r="R2" s="419"/>
      <c r="S2" s="419"/>
      <c r="T2" s="420"/>
      <c r="U2" s="418" t="s">
        <v>150</v>
      </c>
      <c r="V2" s="419"/>
      <c r="W2" s="419"/>
      <c r="X2" s="420"/>
      <c r="Y2" s="418" t="s">
        <v>1</v>
      </c>
      <c r="Z2" s="419"/>
      <c r="AA2" s="419"/>
      <c r="AB2" s="420"/>
      <c r="AC2" s="418" t="s">
        <v>151</v>
      </c>
      <c r="AD2" s="419"/>
      <c r="AE2" s="419"/>
      <c r="AF2" s="420"/>
    </row>
    <row r="3" spans="1:32" ht="50.25" customHeight="1" thickBot="1" x14ac:dyDescent="0.35">
      <c r="A3" s="323" t="s">
        <v>72</v>
      </c>
      <c r="B3" s="263" t="s">
        <v>2</v>
      </c>
      <c r="C3" s="264" t="s">
        <v>79</v>
      </c>
      <c r="D3" s="265" t="s">
        <v>80</v>
      </c>
      <c r="E3" s="266" t="s">
        <v>3</v>
      </c>
      <c r="F3" s="263" t="s">
        <v>2</v>
      </c>
      <c r="G3" s="264" t="s">
        <v>79</v>
      </c>
      <c r="H3" s="265" t="s">
        <v>80</v>
      </c>
      <c r="I3" s="263" t="s">
        <v>2</v>
      </c>
      <c r="J3" s="264" t="s">
        <v>79</v>
      </c>
      <c r="K3" s="265" t="s">
        <v>80</v>
      </c>
      <c r="L3" s="267" t="s">
        <v>3</v>
      </c>
      <c r="M3" s="324" t="s">
        <v>4</v>
      </c>
      <c r="N3" s="325" t="s">
        <v>81</v>
      </c>
      <c r="O3" s="265" t="s">
        <v>82</v>
      </c>
      <c r="P3" s="326" t="s">
        <v>5</v>
      </c>
      <c r="Q3" s="324" t="s">
        <v>6</v>
      </c>
      <c r="R3" s="326" t="s">
        <v>7</v>
      </c>
      <c r="S3" s="327" t="s">
        <v>7</v>
      </c>
      <c r="T3" s="324" t="s">
        <v>7</v>
      </c>
      <c r="U3" s="263" t="s">
        <v>2</v>
      </c>
      <c r="V3" s="264" t="s">
        <v>79</v>
      </c>
      <c r="W3" s="265" t="s">
        <v>80</v>
      </c>
      <c r="X3" s="270" t="s">
        <v>3</v>
      </c>
      <c r="Y3" s="324" t="s">
        <v>8</v>
      </c>
      <c r="Z3" s="74"/>
      <c r="AA3" s="326" t="s">
        <v>9</v>
      </c>
      <c r="AB3" s="324" t="s">
        <v>10</v>
      </c>
      <c r="AC3" s="263" t="s">
        <v>2</v>
      </c>
      <c r="AD3" s="264" t="s">
        <v>79</v>
      </c>
      <c r="AE3" s="265" t="s">
        <v>80</v>
      </c>
      <c r="AF3" s="267" t="s">
        <v>3</v>
      </c>
    </row>
    <row r="4" spans="1:32" x14ac:dyDescent="0.3">
      <c r="A4" s="52" t="s">
        <v>74</v>
      </c>
      <c r="B4" s="224">
        <f>+'Qtr3'!AC4</f>
        <v>33533</v>
      </c>
      <c r="C4" s="88">
        <f>+'Qtr3'!AD4</f>
        <v>94750.29146321179</v>
      </c>
      <c r="D4" s="88">
        <f>+'Qtr3'!AE4</f>
        <v>0</v>
      </c>
      <c r="E4" s="225">
        <f>+'Qtr3'!AF4</f>
        <v>128283.29146321179</v>
      </c>
      <c r="F4" s="121">
        <v>0</v>
      </c>
      <c r="G4" s="122">
        <v>0</v>
      </c>
      <c r="H4" s="89"/>
      <c r="I4" s="87">
        <f>B4+F4</f>
        <v>33533</v>
      </c>
      <c r="J4" s="88">
        <f t="shared" ref="J4:K19" si="0">+C4+G4</f>
        <v>94750.29146321179</v>
      </c>
      <c r="K4" s="88">
        <f t="shared" si="0"/>
        <v>0</v>
      </c>
      <c r="L4" s="89">
        <f>I4+J4+K4</f>
        <v>128283.29146321179</v>
      </c>
      <c r="M4" s="121"/>
      <c r="N4" s="122"/>
      <c r="O4" s="88"/>
      <c r="P4" s="122"/>
      <c r="Q4" s="122">
        <v>-1473.19</v>
      </c>
      <c r="R4" s="122"/>
      <c r="S4" s="122"/>
      <c r="T4" s="123"/>
      <c r="U4" s="88">
        <f>M4+I4</f>
        <v>33533</v>
      </c>
      <c r="V4" s="34">
        <f>+J4+SUM(P4:T4)</f>
        <v>93277.101463211788</v>
      </c>
      <c r="W4" s="88"/>
      <c r="X4" s="91">
        <f>+U4+V4+W4</f>
        <v>126810.10146321179</v>
      </c>
      <c r="Y4" s="329">
        <f>X4/$X$81</f>
        <v>2.6195662949698034E-2</v>
      </c>
      <c r="Z4" s="182"/>
      <c r="AA4" s="180">
        <f t="shared" ref="AA4:AA27" si="1">Y4*$AA$92</f>
        <v>0</v>
      </c>
      <c r="AB4" s="176">
        <f t="shared" ref="AB4:AB27" si="2">Y4*$AB$93</f>
        <v>7938.3520372405574</v>
      </c>
      <c r="AC4" s="90">
        <f>U4</f>
        <v>33533</v>
      </c>
      <c r="AD4" s="88">
        <f>+V4+Z4+AA4+AB4</f>
        <v>101215.45350045235</v>
      </c>
      <c r="AE4" s="88"/>
      <c r="AF4" s="88">
        <f>+AC4+AD4+AE4</f>
        <v>134748.45350045233</v>
      </c>
    </row>
    <row r="5" spans="1:32" x14ac:dyDescent="0.3">
      <c r="A5" s="63"/>
      <c r="B5" s="204">
        <f>+'Qtr3'!AC5</f>
        <v>0</v>
      </c>
      <c r="C5" s="59">
        <f>+'Qtr3'!AD5</f>
        <v>0</v>
      </c>
      <c r="D5" s="59">
        <f>+'Qtr3'!AE5</f>
        <v>0</v>
      </c>
      <c r="E5" s="55">
        <f>+'Qtr3'!AF5</f>
        <v>0</v>
      </c>
      <c r="F5" s="56">
        <v>0</v>
      </c>
      <c r="G5" s="54">
        <v>0</v>
      </c>
      <c r="H5" s="60">
        <v>0</v>
      </c>
      <c r="I5" s="58">
        <f>B5+F5</f>
        <v>0</v>
      </c>
      <c r="J5" s="59">
        <f>+C5+G5</f>
        <v>0</v>
      </c>
      <c r="K5" s="59">
        <f>+D5+H5</f>
        <v>0</v>
      </c>
      <c r="L5" s="60">
        <f t="shared" ref="L5:L27" si="3">I5+J5+K5</f>
        <v>0</v>
      </c>
      <c r="M5" s="56"/>
      <c r="N5" s="54"/>
      <c r="O5" s="59"/>
      <c r="P5" s="54"/>
      <c r="Q5" s="54"/>
      <c r="R5" s="54"/>
      <c r="S5" s="54"/>
      <c r="T5" s="57"/>
      <c r="U5" s="59">
        <f t="shared" ref="U5:U27" si="4">M5+I5</f>
        <v>0</v>
      </c>
      <c r="V5" s="1">
        <f t="shared" ref="V5:V27" si="5">+J5+SUM(P5:T5)</f>
        <v>0</v>
      </c>
      <c r="W5" s="59"/>
      <c r="X5" s="62">
        <f t="shared" ref="X5:X27" si="6">+U5+V5+W5</f>
        <v>0</v>
      </c>
      <c r="Y5" s="330">
        <f t="shared" ref="Y5:Y27" si="7">X5/$X$81</f>
        <v>0</v>
      </c>
      <c r="Z5" s="32"/>
      <c r="AA5" s="59">
        <f t="shared" si="1"/>
        <v>0</v>
      </c>
      <c r="AB5" s="60">
        <f t="shared" si="2"/>
        <v>0</v>
      </c>
      <c r="AC5" s="197">
        <f t="shared" ref="AC5:AC27" si="8">U5</f>
        <v>0</v>
      </c>
      <c r="AD5" s="59">
        <f t="shared" ref="AD5:AD27" si="9">+V5+Z5+AA5+AB5</f>
        <v>0</v>
      </c>
      <c r="AE5" s="59"/>
      <c r="AF5" s="59">
        <f t="shared" ref="AF5:AF27" si="10">+AC5+AD5+AE5</f>
        <v>0</v>
      </c>
    </row>
    <row r="6" spans="1:32" x14ac:dyDescent="0.3">
      <c r="A6" s="388" t="s">
        <v>122</v>
      </c>
      <c r="B6" s="204">
        <f>+'Qtr3'!AC6</f>
        <v>226907</v>
      </c>
      <c r="C6" s="59">
        <f>+'Qtr3'!AD6</f>
        <v>137950.5588288751</v>
      </c>
      <c r="D6" s="59">
        <f>+'Qtr3'!AE6</f>
        <v>0</v>
      </c>
      <c r="E6" s="55">
        <f>+'Qtr3'!AF6</f>
        <v>364857.55882887507</v>
      </c>
      <c r="F6" s="56">
        <v>0</v>
      </c>
      <c r="G6" s="54">
        <v>0</v>
      </c>
      <c r="H6" s="60">
        <v>0</v>
      </c>
      <c r="I6" s="58">
        <f t="shared" ref="I6:I27" si="11">B6+F6</f>
        <v>226907</v>
      </c>
      <c r="J6" s="59">
        <f t="shared" si="0"/>
        <v>137950.5588288751</v>
      </c>
      <c r="K6" s="59">
        <f t="shared" si="0"/>
        <v>0</v>
      </c>
      <c r="L6" s="60">
        <f t="shared" si="3"/>
        <v>364857.55882887507</v>
      </c>
      <c r="M6" s="56"/>
      <c r="N6" s="54"/>
      <c r="O6" s="59"/>
      <c r="P6" s="54"/>
      <c r="Q6" s="54">
        <v>-3906.17</v>
      </c>
      <c r="R6" s="54"/>
      <c r="S6" s="54"/>
      <c r="T6" s="57"/>
      <c r="U6" s="59">
        <f t="shared" si="4"/>
        <v>226907</v>
      </c>
      <c r="V6" s="1">
        <f t="shared" si="5"/>
        <v>134044.38882887509</v>
      </c>
      <c r="W6" s="59"/>
      <c r="X6" s="62">
        <f t="shared" si="6"/>
        <v>360951.38882887509</v>
      </c>
      <c r="Y6" s="330">
        <f t="shared" si="7"/>
        <v>7.4563152413608447E-2</v>
      </c>
      <c r="Z6" s="32"/>
      <c r="AA6" s="59">
        <f t="shared" si="1"/>
        <v>0</v>
      </c>
      <c r="AB6" s="60">
        <f t="shared" si="2"/>
        <v>22595.669901626596</v>
      </c>
      <c r="AC6" s="197">
        <f t="shared" si="8"/>
        <v>226907</v>
      </c>
      <c r="AD6" s="59">
        <f t="shared" si="9"/>
        <v>156640.05873050168</v>
      </c>
      <c r="AE6" s="59"/>
      <c r="AF6" s="59">
        <f t="shared" si="10"/>
        <v>383547.05873050168</v>
      </c>
    </row>
    <row r="7" spans="1:32" x14ac:dyDescent="0.3">
      <c r="A7" s="63" t="s">
        <v>78</v>
      </c>
      <c r="B7" s="204">
        <f>+'Qtr3'!AC7</f>
        <v>127471</v>
      </c>
      <c r="C7" s="59">
        <f>+'Qtr3'!AD7</f>
        <v>52100.444888574108</v>
      </c>
      <c r="D7" s="59">
        <f>+'Qtr3'!AE7</f>
        <v>0</v>
      </c>
      <c r="E7" s="55">
        <f>+'Qtr3'!AF7</f>
        <v>179571.4448885741</v>
      </c>
      <c r="F7" s="56">
        <v>0</v>
      </c>
      <c r="G7" s="54">
        <v>0</v>
      </c>
      <c r="H7" s="60">
        <v>0</v>
      </c>
      <c r="I7" s="58">
        <f t="shared" si="11"/>
        <v>127471</v>
      </c>
      <c r="J7" s="59">
        <f t="shared" si="0"/>
        <v>52100.444888574108</v>
      </c>
      <c r="K7" s="59">
        <f t="shared" si="0"/>
        <v>0</v>
      </c>
      <c r="L7" s="60">
        <f t="shared" si="3"/>
        <v>179571.4448885741</v>
      </c>
      <c r="M7" s="56"/>
      <c r="N7" s="54"/>
      <c r="O7" s="59"/>
      <c r="P7" s="54"/>
      <c r="Q7" s="54">
        <v>-1922.07</v>
      </c>
      <c r="R7" s="54"/>
      <c r="S7" s="54"/>
      <c r="T7" s="57"/>
      <c r="U7" s="59">
        <f t="shared" si="4"/>
        <v>127471</v>
      </c>
      <c r="V7" s="1">
        <f t="shared" si="5"/>
        <v>50178.374888574108</v>
      </c>
      <c r="W7" s="59"/>
      <c r="X7" s="62">
        <f t="shared" si="6"/>
        <v>177649.37488857412</v>
      </c>
      <c r="Y7" s="330">
        <f t="shared" si="7"/>
        <v>3.6697732231967983E-2</v>
      </c>
      <c r="Z7" s="32"/>
      <c r="AA7" s="59">
        <f t="shared" si="1"/>
        <v>0</v>
      </c>
      <c r="AB7" s="60">
        <f t="shared" si="2"/>
        <v>11120.90646398814</v>
      </c>
      <c r="AC7" s="197">
        <f t="shared" si="8"/>
        <v>127471</v>
      </c>
      <c r="AD7" s="59">
        <f t="shared" si="9"/>
        <v>61299.281352562248</v>
      </c>
      <c r="AE7" s="59"/>
      <c r="AF7" s="59">
        <f t="shared" si="10"/>
        <v>188770.28135256225</v>
      </c>
    </row>
    <row r="8" spans="1:32" x14ac:dyDescent="0.3">
      <c r="A8" s="63" t="s">
        <v>98</v>
      </c>
      <c r="B8" s="204">
        <f>+'Qtr3'!AC8</f>
        <v>5135</v>
      </c>
      <c r="C8" s="59">
        <f>+'Qtr3'!AD8</f>
        <v>3206.738536194659</v>
      </c>
      <c r="D8" s="59">
        <f>+'Qtr3'!AE8</f>
        <v>0</v>
      </c>
      <c r="E8" s="55">
        <f>+'Qtr3'!AF8</f>
        <v>8341.7385361946581</v>
      </c>
      <c r="F8" s="56">
        <v>0</v>
      </c>
      <c r="G8" s="54">
        <v>0</v>
      </c>
      <c r="H8" s="60">
        <v>0</v>
      </c>
      <c r="I8" s="58">
        <f t="shared" si="11"/>
        <v>5135</v>
      </c>
      <c r="J8" s="59">
        <f t="shared" si="0"/>
        <v>3206.738536194659</v>
      </c>
      <c r="K8" s="59">
        <f t="shared" si="0"/>
        <v>0</v>
      </c>
      <c r="L8" s="60">
        <f t="shared" si="3"/>
        <v>8341.7385361946581</v>
      </c>
      <c r="M8" s="56"/>
      <c r="N8" s="54"/>
      <c r="O8" s="59"/>
      <c r="P8" s="54"/>
      <c r="Q8" s="54">
        <v>-89.31</v>
      </c>
      <c r="R8" s="54"/>
      <c r="S8" s="54"/>
      <c r="T8" s="57"/>
      <c r="U8" s="59">
        <f t="shared" ref="U8:U9" si="12">M8+I8</f>
        <v>5135</v>
      </c>
      <c r="V8" s="1">
        <f t="shared" ref="V8:V9" si="13">+J8+SUM(P8:T8)</f>
        <v>3117.428536194659</v>
      </c>
      <c r="W8" s="59"/>
      <c r="X8" s="62">
        <f t="shared" ref="X8:X9" si="14">+U8+V8+W8</f>
        <v>8252.4285361946586</v>
      </c>
      <c r="Y8" s="330">
        <f t="shared" si="7"/>
        <v>1.7047367201526876E-3</v>
      </c>
      <c r="Z8" s="32"/>
      <c r="AA8" s="59">
        <f t="shared" si="1"/>
        <v>0</v>
      </c>
      <c r="AB8" s="60">
        <f t="shared" si="2"/>
        <v>516.60460899077452</v>
      </c>
      <c r="AC8" s="197">
        <f t="shared" si="8"/>
        <v>5135</v>
      </c>
      <c r="AD8" s="59">
        <f t="shared" si="9"/>
        <v>3634.0331451854336</v>
      </c>
      <c r="AE8" s="59"/>
      <c r="AF8" s="59">
        <f t="shared" si="10"/>
        <v>8769.0331451854327</v>
      </c>
    </row>
    <row r="9" spans="1:32" x14ac:dyDescent="0.3">
      <c r="A9" s="63" t="s">
        <v>7</v>
      </c>
      <c r="B9" s="204">
        <f>+'Qtr3'!AC9</f>
        <v>0</v>
      </c>
      <c r="C9" s="59">
        <f>+'Qtr3'!AD9</f>
        <v>0</v>
      </c>
      <c r="D9" s="59">
        <f>+'Qtr3'!AE9</f>
        <v>0</v>
      </c>
      <c r="E9" s="55">
        <f>+'Qtr3'!AF9</f>
        <v>0</v>
      </c>
      <c r="F9" s="56">
        <v>0</v>
      </c>
      <c r="G9" s="54">
        <v>0</v>
      </c>
      <c r="H9" s="60">
        <v>0</v>
      </c>
      <c r="I9" s="58">
        <f t="shared" si="11"/>
        <v>0</v>
      </c>
      <c r="J9" s="59">
        <f t="shared" si="0"/>
        <v>0</v>
      </c>
      <c r="K9" s="59">
        <f t="shared" si="0"/>
        <v>0</v>
      </c>
      <c r="L9" s="60">
        <f t="shared" si="3"/>
        <v>0</v>
      </c>
      <c r="M9" s="56"/>
      <c r="N9" s="54"/>
      <c r="O9" s="59"/>
      <c r="P9" s="54"/>
      <c r="Q9" s="54"/>
      <c r="R9" s="54"/>
      <c r="S9" s="54"/>
      <c r="T9" s="57"/>
      <c r="U9" s="59">
        <f t="shared" si="12"/>
        <v>0</v>
      </c>
      <c r="V9" s="1">
        <f t="shared" si="13"/>
        <v>0</v>
      </c>
      <c r="W9" s="59"/>
      <c r="X9" s="62">
        <f t="shared" si="14"/>
        <v>0</v>
      </c>
      <c r="Y9" s="330">
        <f t="shared" si="7"/>
        <v>0</v>
      </c>
      <c r="Z9" s="32"/>
      <c r="AA9" s="59"/>
      <c r="AB9" s="60">
        <f t="shared" si="2"/>
        <v>0</v>
      </c>
      <c r="AC9" s="197">
        <f t="shared" si="8"/>
        <v>0</v>
      </c>
      <c r="AD9" s="59">
        <f t="shared" si="9"/>
        <v>0</v>
      </c>
      <c r="AE9" s="59"/>
      <c r="AF9" s="59">
        <f t="shared" si="10"/>
        <v>0</v>
      </c>
    </row>
    <row r="10" spans="1:32" x14ac:dyDescent="0.3">
      <c r="A10" s="63" t="s">
        <v>87</v>
      </c>
      <c r="B10" s="204">
        <f>+'Qtr3'!AC10</f>
        <v>50000</v>
      </c>
      <c r="C10" s="59">
        <f>+'Qtr3'!AD10</f>
        <v>32848.130353588807</v>
      </c>
      <c r="D10" s="59">
        <f>+'Qtr3'!AE10</f>
        <v>0</v>
      </c>
      <c r="E10" s="55">
        <f>+'Qtr3'!AF10</f>
        <v>82848.130353588815</v>
      </c>
      <c r="F10" s="56">
        <v>0</v>
      </c>
      <c r="G10" s="54">
        <v>0</v>
      </c>
      <c r="H10" s="60">
        <v>0</v>
      </c>
      <c r="I10" s="58">
        <f t="shared" si="11"/>
        <v>50000</v>
      </c>
      <c r="J10" s="59">
        <f t="shared" si="0"/>
        <v>32848.130353588807</v>
      </c>
      <c r="K10" s="59">
        <f t="shared" si="0"/>
        <v>0</v>
      </c>
      <c r="L10" s="60">
        <f t="shared" si="3"/>
        <v>82848.130353588815</v>
      </c>
      <c r="M10" s="56"/>
      <c r="N10" s="54"/>
      <c r="O10" s="59"/>
      <c r="P10" s="54"/>
      <c r="Q10" s="54">
        <v>-887.02</v>
      </c>
      <c r="R10" s="54"/>
      <c r="S10" s="54"/>
      <c r="T10" s="57"/>
      <c r="U10" s="59">
        <f t="shared" si="4"/>
        <v>50000</v>
      </c>
      <c r="V10" s="1">
        <f t="shared" si="5"/>
        <v>31961.110353588807</v>
      </c>
      <c r="W10" s="59"/>
      <c r="X10" s="62">
        <f t="shared" si="6"/>
        <v>81961.110353588811</v>
      </c>
      <c r="Y10" s="330">
        <f t="shared" si="7"/>
        <v>1.6931029918215788E-2</v>
      </c>
      <c r="Z10" s="32"/>
      <c r="AA10" s="59">
        <f t="shared" si="1"/>
        <v>0</v>
      </c>
      <c r="AB10" s="60">
        <f t="shared" si="2"/>
        <v>5130.7911581370554</v>
      </c>
      <c r="AC10" s="197">
        <f t="shared" si="8"/>
        <v>50000</v>
      </c>
      <c r="AD10" s="59">
        <f t="shared" si="9"/>
        <v>37091.90151172586</v>
      </c>
      <c r="AE10" s="59"/>
      <c r="AF10" s="59">
        <f t="shared" si="10"/>
        <v>87091.901511725853</v>
      </c>
    </row>
    <row r="11" spans="1:32" x14ac:dyDescent="0.3">
      <c r="A11" s="63" t="s">
        <v>88</v>
      </c>
      <c r="B11" s="204">
        <f>+'Qtr3'!AC11</f>
        <v>302040</v>
      </c>
      <c r="C11" s="59">
        <f>+'Qtr3'!AD11</f>
        <v>99520.681822881845</v>
      </c>
      <c r="D11" s="59">
        <f>+'Qtr3'!AE11</f>
        <v>0</v>
      </c>
      <c r="E11" s="55">
        <f>+'Qtr3'!AF11</f>
        <v>401560.68182288186</v>
      </c>
      <c r="F11" s="56"/>
      <c r="G11" s="54"/>
      <c r="H11" s="60"/>
      <c r="I11" s="58">
        <f t="shared" si="11"/>
        <v>302040</v>
      </c>
      <c r="J11" s="59">
        <f t="shared" si="0"/>
        <v>99520.681822881845</v>
      </c>
      <c r="K11" s="59">
        <f t="shared" si="0"/>
        <v>0</v>
      </c>
      <c r="L11" s="60">
        <f t="shared" si="3"/>
        <v>401560.68182288186</v>
      </c>
      <c r="M11" s="56"/>
      <c r="N11" s="54"/>
      <c r="O11" s="59"/>
      <c r="P11" s="54"/>
      <c r="Q11" s="54">
        <v>-4298.9799999999996</v>
      </c>
      <c r="R11" s="54"/>
      <c r="S11" s="54"/>
      <c r="T11" s="57"/>
      <c r="U11" s="59">
        <f t="shared" si="4"/>
        <v>302040</v>
      </c>
      <c r="V11" s="1">
        <f t="shared" si="5"/>
        <v>95221.701822881849</v>
      </c>
      <c r="W11" s="59"/>
      <c r="X11" s="62">
        <f t="shared" si="6"/>
        <v>397261.70182288182</v>
      </c>
      <c r="Y11" s="330">
        <f t="shared" si="7"/>
        <v>8.2063917020006788E-2</v>
      </c>
      <c r="Z11" s="32"/>
      <c r="AA11" s="59">
        <f t="shared" si="1"/>
        <v>0</v>
      </c>
      <c r="AB11" s="60">
        <f t="shared" si="2"/>
        <v>24868.706858484773</v>
      </c>
      <c r="AC11" s="197">
        <f t="shared" si="8"/>
        <v>302040</v>
      </c>
      <c r="AD11" s="59">
        <f t="shared" si="9"/>
        <v>120090.40868136662</v>
      </c>
      <c r="AE11" s="59"/>
      <c r="AF11" s="59">
        <f t="shared" si="10"/>
        <v>422130.40868136659</v>
      </c>
    </row>
    <row r="12" spans="1:32" x14ac:dyDescent="0.3">
      <c r="A12" s="63" t="s">
        <v>89</v>
      </c>
      <c r="B12" s="204">
        <f>+'Qtr3'!AC12</f>
        <v>100000</v>
      </c>
      <c r="C12" s="59">
        <f>+'Qtr3'!AD12</f>
        <v>28256.310354487774</v>
      </c>
      <c r="D12" s="59">
        <f>+'Qtr3'!AE12</f>
        <v>0</v>
      </c>
      <c r="E12" s="55">
        <f>+'Qtr3'!AF12</f>
        <v>128256.31035448777</v>
      </c>
      <c r="F12" s="56">
        <v>0</v>
      </c>
      <c r="G12" s="54"/>
      <c r="H12" s="60"/>
      <c r="I12" s="58">
        <f t="shared" si="11"/>
        <v>100000</v>
      </c>
      <c r="J12" s="59">
        <f t="shared" si="0"/>
        <v>28256.310354487774</v>
      </c>
      <c r="K12" s="59">
        <f t="shared" si="0"/>
        <v>0</v>
      </c>
      <c r="L12" s="60">
        <f t="shared" si="3"/>
        <v>128256.31035448777</v>
      </c>
      <c r="M12" s="56"/>
      <c r="N12" s="54"/>
      <c r="O12" s="59"/>
      <c r="P12" s="54"/>
      <c r="Q12" s="54">
        <v>-1365.99</v>
      </c>
      <c r="R12" s="54"/>
      <c r="S12" s="54"/>
      <c r="T12" s="57"/>
      <c r="U12" s="59">
        <f t="shared" si="4"/>
        <v>100000</v>
      </c>
      <c r="V12" s="1">
        <f t="shared" si="5"/>
        <v>26890.320354487772</v>
      </c>
      <c r="W12" s="59"/>
      <c r="X12" s="62">
        <f t="shared" si="6"/>
        <v>126890.32035448778</v>
      </c>
      <c r="Y12" s="330">
        <f t="shared" si="7"/>
        <v>2.6212234082547997E-2</v>
      </c>
      <c r="Z12" s="32"/>
      <c r="AA12" s="59">
        <f t="shared" si="1"/>
        <v>0</v>
      </c>
      <c r="AB12" s="60">
        <f t="shared" si="2"/>
        <v>7943.3737649392033</v>
      </c>
      <c r="AC12" s="197">
        <f t="shared" si="8"/>
        <v>100000</v>
      </c>
      <c r="AD12" s="59">
        <f t="shared" si="9"/>
        <v>34833.694119426975</v>
      </c>
      <c r="AE12" s="59"/>
      <c r="AF12" s="59">
        <f t="shared" si="10"/>
        <v>134833.69411942697</v>
      </c>
    </row>
    <row r="13" spans="1:32" x14ac:dyDescent="0.3">
      <c r="A13" s="63" t="s">
        <v>90</v>
      </c>
      <c r="B13" s="204">
        <f>+'Qtr3'!AC13</f>
        <v>51150</v>
      </c>
      <c r="C13" s="59">
        <f>+'Qtr3'!AD13</f>
        <v>14540.150402928102</v>
      </c>
      <c r="D13" s="59">
        <f>+'Qtr3'!AE13</f>
        <v>0</v>
      </c>
      <c r="E13" s="55">
        <f>+'Qtr3'!AF13</f>
        <v>65690.150402928106</v>
      </c>
      <c r="F13" s="56"/>
      <c r="G13" s="54"/>
      <c r="H13" s="60"/>
      <c r="I13" s="58">
        <f t="shared" si="11"/>
        <v>51150</v>
      </c>
      <c r="J13" s="59">
        <f t="shared" si="0"/>
        <v>14540.150402928102</v>
      </c>
      <c r="K13" s="59">
        <f t="shared" si="0"/>
        <v>0</v>
      </c>
      <c r="L13" s="60">
        <f t="shared" si="3"/>
        <v>65690.150402928106</v>
      </c>
      <c r="M13" s="56"/>
      <c r="N13" s="54"/>
      <c r="O13" s="59"/>
      <c r="P13" s="54"/>
      <c r="Q13" s="54">
        <v>-552.77</v>
      </c>
      <c r="R13" s="54"/>
      <c r="S13" s="54"/>
      <c r="T13" s="57"/>
      <c r="U13" s="59">
        <f t="shared" si="4"/>
        <v>51150</v>
      </c>
      <c r="V13" s="1">
        <f t="shared" si="5"/>
        <v>13987.380402928102</v>
      </c>
      <c r="W13" s="59"/>
      <c r="X13" s="62">
        <f t="shared" si="6"/>
        <v>65137.380402928102</v>
      </c>
      <c r="Y13" s="330">
        <f t="shared" si="7"/>
        <v>1.3455685649430548E-2</v>
      </c>
      <c r="Z13" s="32"/>
      <c r="AA13" s="59">
        <f t="shared" si="1"/>
        <v>0</v>
      </c>
      <c r="AB13" s="60">
        <f t="shared" si="2"/>
        <v>4077.6203981833878</v>
      </c>
      <c r="AC13" s="197">
        <f t="shared" si="8"/>
        <v>51150</v>
      </c>
      <c r="AD13" s="59">
        <f t="shared" si="9"/>
        <v>18065.000801111491</v>
      </c>
      <c r="AE13" s="59"/>
      <c r="AF13" s="59">
        <f t="shared" si="10"/>
        <v>69215.000801111484</v>
      </c>
    </row>
    <row r="14" spans="1:32" x14ac:dyDescent="0.3">
      <c r="A14" s="63" t="s">
        <v>91</v>
      </c>
      <c r="B14" s="204">
        <f>+'Qtr3'!AC14</f>
        <v>85200</v>
      </c>
      <c r="C14" s="59">
        <f>+'Qtr3'!AD14</f>
        <v>28650.157792735903</v>
      </c>
      <c r="D14" s="59">
        <f>+'Qtr3'!AE14</f>
        <v>0</v>
      </c>
      <c r="E14" s="55">
        <f>+'Qtr3'!AF14</f>
        <v>113850.1577927359</v>
      </c>
      <c r="F14" s="56"/>
      <c r="G14" s="54"/>
      <c r="H14" s="60"/>
      <c r="I14" s="58">
        <f t="shared" si="11"/>
        <v>85200</v>
      </c>
      <c r="J14" s="59">
        <f t="shared" si="0"/>
        <v>28650.157792735903</v>
      </c>
      <c r="K14" s="59">
        <f t="shared" si="0"/>
        <v>0</v>
      </c>
      <c r="L14" s="60">
        <f t="shared" si="3"/>
        <v>113850.1577927359</v>
      </c>
      <c r="M14" s="56"/>
      <c r="N14" s="54"/>
      <c r="O14" s="59"/>
      <c r="P14" s="54"/>
      <c r="Q14" s="54">
        <v>-1218.9100000000001</v>
      </c>
      <c r="R14" s="54"/>
      <c r="S14" s="54"/>
      <c r="T14" s="57"/>
      <c r="U14" s="59">
        <f t="shared" si="4"/>
        <v>85200</v>
      </c>
      <c r="V14" s="1">
        <f t="shared" si="5"/>
        <v>27431.247792735903</v>
      </c>
      <c r="W14" s="59"/>
      <c r="X14" s="62">
        <f t="shared" si="6"/>
        <v>112631.2477927359</v>
      </c>
      <c r="Y14" s="330">
        <f t="shared" si="7"/>
        <v>2.3266681208660416E-2</v>
      </c>
      <c r="Z14" s="32"/>
      <c r="AA14" s="59">
        <f t="shared" si="1"/>
        <v>0</v>
      </c>
      <c r="AB14" s="60">
        <f t="shared" si="2"/>
        <v>7050.7513601492992</v>
      </c>
      <c r="AC14" s="197">
        <f t="shared" si="8"/>
        <v>85200</v>
      </c>
      <c r="AD14" s="59">
        <f t="shared" si="9"/>
        <v>34481.999152885204</v>
      </c>
      <c r="AE14" s="59"/>
      <c r="AF14" s="59">
        <f t="shared" si="10"/>
        <v>119681.9991528852</v>
      </c>
    </row>
    <row r="15" spans="1:32" x14ac:dyDescent="0.3">
      <c r="A15" s="63" t="s">
        <v>94</v>
      </c>
      <c r="B15" s="204">
        <f>+'Qtr3'!AC15</f>
        <v>315304.14</v>
      </c>
      <c r="C15" s="59">
        <f>+'Qtr3'!AD15</f>
        <v>94752.5878147474</v>
      </c>
      <c r="D15" s="59">
        <f>+'Qtr3'!AE15</f>
        <v>0</v>
      </c>
      <c r="E15" s="55">
        <f>+'Qtr3'!AF15</f>
        <v>410056.72781474743</v>
      </c>
      <c r="F15" s="56"/>
      <c r="G15" s="54"/>
      <c r="H15" s="60"/>
      <c r="I15" s="58">
        <f t="shared" si="11"/>
        <v>315304.14</v>
      </c>
      <c r="J15" s="59">
        <f t="shared" si="0"/>
        <v>94752.5878147474</v>
      </c>
      <c r="K15" s="59">
        <f t="shared" si="0"/>
        <v>0</v>
      </c>
      <c r="L15" s="60">
        <f t="shared" si="3"/>
        <v>410056.72781474743</v>
      </c>
      <c r="M15" s="56"/>
      <c r="N15" s="54"/>
      <c r="O15" s="59"/>
      <c r="P15" s="54"/>
      <c r="Q15" s="54">
        <v>-4384.66</v>
      </c>
      <c r="R15" s="54"/>
      <c r="S15" s="54"/>
      <c r="T15" s="57"/>
      <c r="U15" s="59">
        <f t="shared" si="4"/>
        <v>315304.14</v>
      </c>
      <c r="V15" s="1">
        <f t="shared" si="5"/>
        <v>90367.927814747396</v>
      </c>
      <c r="W15" s="59"/>
      <c r="X15" s="62">
        <f t="shared" si="6"/>
        <v>405672.0678147474</v>
      </c>
      <c r="Y15" s="330">
        <f t="shared" si="7"/>
        <v>8.3801279503471313E-2</v>
      </c>
      <c r="Z15" s="32"/>
      <c r="AA15" s="59">
        <f t="shared" si="1"/>
        <v>0</v>
      </c>
      <c r="AB15" s="60">
        <f t="shared" si="2"/>
        <v>25395.1984016276</v>
      </c>
      <c r="AC15" s="197">
        <f t="shared" si="8"/>
        <v>315304.14</v>
      </c>
      <c r="AD15" s="59">
        <f t="shared" si="9"/>
        <v>115763.12621637499</v>
      </c>
      <c r="AE15" s="59"/>
      <c r="AF15" s="59">
        <f t="shared" si="10"/>
        <v>431067.26621637499</v>
      </c>
    </row>
    <row r="16" spans="1:32" x14ac:dyDescent="0.3">
      <c r="A16" s="63" t="s">
        <v>115</v>
      </c>
      <c r="B16" s="204">
        <f>+'Qtr3'!AC16</f>
        <v>203439.05</v>
      </c>
      <c r="C16" s="59">
        <f>+'Qtr3'!AD16</f>
        <v>48497.532713638175</v>
      </c>
      <c r="D16" s="59">
        <f>+'Qtr3'!AE16</f>
        <v>0</v>
      </c>
      <c r="E16" s="55">
        <f>+'Qtr3'!AF16</f>
        <v>251936.58271363817</v>
      </c>
      <c r="F16" s="56"/>
      <c r="G16" s="54"/>
      <c r="H16" s="60"/>
      <c r="I16" s="58">
        <f t="shared" si="11"/>
        <v>203439.05</v>
      </c>
      <c r="J16" s="59">
        <f t="shared" si="0"/>
        <v>48497.532713638175</v>
      </c>
      <c r="K16" s="59">
        <f t="shared" si="0"/>
        <v>0</v>
      </c>
      <c r="L16" s="60">
        <f t="shared" si="3"/>
        <v>251936.58271363817</v>
      </c>
      <c r="M16" s="56"/>
      <c r="N16" s="54"/>
      <c r="O16" s="59"/>
      <c r="P16" s="54"/>
      <c r="Q16" s="54">
        <v>-2679.08</v>
      </c>
      <c r="R16" s="54"/>
      <c r="S16" s="54"/>
      <c r="T16" s="57"/>
      <c r="U16" s="59">
        <f t="shared" si="4"/>
        <v>203439.05</v>
      </c>
      <c r="V16" s="1">
        <f t="shared" si="5"/>
        <v>45818.452713638173</v>
      </c>
      <c r="W16" s="59"/>
      <c r="X16" s="62">
        <f t="shared" si="6"/>
        <v>249257.50271363815</v>
      </c>
      <c r="Y16" s="330">
        <f t="shared" si="7"/>
        <v>5.1490105704742592E-2</v>
      </c>
      <c r="Z16" s="32"/>
      <c r="AA16" s="59">
        <f t="shared" si="1"/>
        <v>0</v>
      </c>
      <c r="AB16" s="60">
        <f t="shared" si="2"/>
        <v>15603.59767583919</v>
      </c>
      <c r="AC16" s="197">
        <f t="shared" si="8"/>
        <v>203439.05</v>
      </c>
      <c r="AD16" s="59">
        <f t="shared" si="9"/>
        <v>61422.050389477365</v>
      </c>
      <c r="AE16" s="59"/>
      <c r="AF16" s="59">
        <f t="shared" si="10"/>
        <v>264861.10038947733</v>
      </c>
    </row>
    <row r="17" spans="1:32" x14ac:dyDescent="0.3">
      <c r="A17" s="63" t="s">
        <v>92</v>
      </c>
      <c r="B17" s="204">
        <f>+'Qtr3'!AC17</f>
        <v>200356.02</v>
      </c>
      <c r="C17" s="59">
        <f>+'Qtr3'!AD17</f>
        <v>47315.707505400329</v>
      </c>
      <c r="D17" s="59">
        <f>+'Qtr3'!AE17</f>
        <v>0</v>
      </c>
      <c r="E17" s="55">
        <f>+'Qtr3'!AF17</f>
        <v>247671.72750540031</v>
      </c>
      <c r="F17" s="56"/>
      <c r="G17" s="54"/>
      <c r="H17" s="60"/>
      <c r="I17" s="58">
        <f t="shared" si="11"/>
        <v>200356.02</v>
      </c>
      <c r="J17" s="59">
        <f t="shared" si="0"/>
        <v>47315.707505400329</v>
      </c>
      <c r="K17" s="59">
        <f t="shared" si="0"/>
        <v>0</v>
      </c>
      <c r="L17" s="60">
        <f t="shared" si="3"/>
        <v>247671.72750540031</v>
      </c>
      <c r="M17" s="56"/>
      <c r="N17" s="54"/>
      <c r="O17" s="59"/>
      <c r="P17" s="54"/>
      <c r="Q17" s="54">
        <v>-2630.66</v>
      </c>
      <c r="R17" s="54"/>
      <c r="S17" s="54"/>
      <c r="T17" s="57"/>
      <c r="U17" s="59">
        <f t="shared" si="4"/>
        <v>200356.02</v>
      </c>
      <c r="V17" s="1">
        <f t="shared" si="5"/>
        <v>44685.047505400333</v>
      </c>
      <c r="W17" s="59"/>
      <c r="X17" s="62">
        <f t="shared" si="6"/>
        <v>245041.06750540034</v>
      </c>
      <c r="Y17" s="330">
        <f t="shared" si="7"/>
        <v>5.0619100049122324E-2</v>
      </c>
      <c r="Z17" s="32"/>
      <c r="AA17" s="59">
        <f t="shared" si="1"/>
        <v>0</v>
      </c>
      <c r="AB17" s="60">
        <f t="shared" si="2"/>
        <v>15339.647512256064</v>
      </c>
      <c r="AC17" s="197">
        <f t="shared" si="8"/>
        <v>200356.02</v>
      </c>
      <c r="AD17" s="59">
        <f t="shared" si="9"/>
        <v>60024.695017656399</v>
      </c>
      <c r="AE17" s="59"/>
      <c r="AF17" s="59">
        <f t="shared" si="10"/>
        <v>260380.71501765639</v>
      </c>
    </row>
    <row r="18" spans="1:32" x14ac:dyDescent="0.3">
      <c r="A18" s="63" t="s">
        <v>93</v>
      </c>
      <c r="B18" s="204">
        <f>+'Qtr3'!AC18</f>
        <v>120817</v>
      </c>
      <c r="C18" s="59">
        <f>+'Qtr3'!AD18</f>
        <v>30589.894349933904</v>
      </c>
      <c r="D18" s="59">
        <f>+'Qtr3'!AE18</f>
        <v>0</v>
      </c>
      <c r="E18" s="55">
        <f>+'Qtr3'!AF18</f>
        <v>151406.89434993389</v>
      </c>
      <c r="F18" s="56"/>
      <c r="G18" s="54"/>
      <c r="H18" s="60"/>
      <c r="I18" s="58">
        <f t="shared" si="11"/>
        <v>120817</v>
      </c>
      <c r="J18" s="59">
        <f t="shared" si="0"/>
        <v>30589.894349933904</v>
      </c>
      <c r="K18" s="59">
        <f t="shared" si="0"/>
        <v>0</v>
      </c>
      <c r="L18" s="60">
        <f t="shared" si="3"/>
        <v>151406.89434993389</v>
      </c>
      <c r="M18" s="56"/>
      <c r="N18" s="54"/>
      <c r="O18" s="59"/>
      <c r="P18" s="54"/>
      <c r="Q18" s="54">
        <v>-1262.05</v>
      </c>
      <c r="R18" s="54"/>
      <c r="S18" s="54"/>
      <c r="T18" s="57"/>
      <c r="U18" s="59">
        <f t="shared" si="4"/>
        <v>120817</v>
      </c>
      <c r="V18" s="1">
        <f t="shared" si="5"/>
        <v>29327.844349933905</v>
      </c>
      <c r="W18" s="59"/>
      <c r="X18" s="62">
        <f t="shared" si="6"/>
        <v>150144.8443499339</v>
      </c>
      <c r="Y18" s="330">
        <f t="shared" si="7"/>
        <v>3.1016012847894184E-2</v>
      </c>
      <c r="Z18" s="32"/>
      <c r="AA18" s="59">
        <f t="shared" si="1"/>
        <v>0</v>
      </c>
      <c r="AB18" s="60">
        <f t="shared" si="2"/>
        <v>9399.1142446348476</v>
      </c>
      <c r="AC18" s="197">
        <f t="shared" si="8"/>
        <v>120817</v>
      </c>
      <c r="AD18" s="59">
        <f t="shared" si="9"/>
        <v>38726.95859456875</v>
      </c>
      <c r="AE18" s="59"/>
      <c r="AF18" s="59">
        <f t="shared" si="10"/>
        <v>159543.95859456874</v>
      </c>
    </row>
    <row r="19" spans="1:32" x14ac:dyDescent="0.3">
      <c r="A19" s="65" t="s">
        <v>7</v>
      </c>
      <c r="B19" s="204">
        <f>+'Qtr3'!AC19</f>
        <v>0</v>
      </c>
      <c r="C19" s="59">
        <f>+'Qtr3'!AD19</f>
        <v>0</v>
      </c>
      <c r="D19" s="59">
        <f>+'Qtr3'!AE19</f>
        <v>0</v>
      </c>
      <c r="E19" s="55">
        <f>+'Qtr3'!AF19</f>
        <v>0</v>
      </c>
      <c r="F19" s="56"/>
      <c r="G19" s="54"/>
      <c r="H19" s="60"/>
      <c r="I19" s="58">
        <f t="shared" si="11"/>
        <v>0</v>
      </c>
      <c r="J19" s="59">
        <f t="shared" si="0"/>
        <v>0</v>
      </c>
      <c r="K19" s="59">
        <f t="shared" si="0"/>
        <v>0</v>
      </c>
      <c r="L19" s="60">
        <f t="shared" si="3"/>
        <v>0</v>
      </c>
      <c r="M19" s="56"/>
      <c r="N19" s="54"/>
      <c r="O19" s="59"/>
      <c r="P19" s="54"/>
      <c r="Q19" s="54"/>
      <c r="R19" s="54"/>
      <c r="S19" s="54"/>
      <c r="T19" s="57"/>
      <c r="U19" s="59">
        <f t="shared" si="4"/>
        <v>0</v>
      </c>
      <c r="V19" s="1">
        <f t="shared" si="5"/>
        <v>0</v>
      </c>
      <c r="W19" s="59"/>
      <c r="X19" s="62">
        <f t="shared" si="6"/>
        <v>0</v>
      </c>
      <c r="Y19" s="330">
        <f t="shared" si="7"/>
        <v>0</v>
      </c>
      <c r="Z19" s="32"/>
      <c r="AA19" s="59">
        <f t="shared" si="1"/>
        <v>0</v>
      </c>
      <c r="AB19" s="60">
        <f t="shared" si="2"/>
        <v>0</v>
      </c>
      <c r="AC19" s="197">
        <f t="shared" si="8"/>
        <v>0</v>
      </c>
      <c r="AD19" s="59">
        <f t="shared" si="9"/>
        <v>0</v>
      </c>
      <c r="AE19" s="59"/>
      <c r="AF19" s="59">
        <f t="shared" si="10"/>
        <v>0</v>
      </c>
    </row>
    <row r="20" spans="1:32" x14ac:dyDescent="0.3">
      <c r="A20" s="63"/>
      <c r="B20" s="204">
        <f>+'Qtr3'!AC20</f>
        <v>0</v>
      </c>
      <c r="C20" s="59">
        <f>+'Qtr3'!AD20</f>
        <v>0</v>
      </c>
      <c r="D20" s="59">
        <f>+'Qtr3'!AE20</f>
        <v>0</v>
      </c>
      <c r="E20" s="55">
        <f>+'Qtr3'!AF20</f>
        <v>0</v>
      </c>
      <c r="F20" s="56"/>
      <c r="G20" s="54"/>
      <c r="H20" s="60"/>
      <c r="I20" s="58">
        <f t="shared" si="11"/>
        <v>0</v>
      </c>
      <c r="J20" s="59">
        <f t="shared" ref="J20:K27" si="15">+C20+G20</f>
        <v>0</v>
      </c>
      <c r="K20" s="59">
        <f t="shared" si="15"/>
        <v>0</v>
      </c>
      <c r="L20" s="60">
        <f t="shared" si="3"/>
        <v>0</v>
      </c>
      <c r="M20" s="56"/>
      <c r="N20" s="54"/>
      <c r="O20" s="59"/>
      <c r="P20" s="54"/>
      <c r="Q20" s="54"/>
      <c r="R20" s="54"/>
      <c r="S20" s="54"/>
      <c r="T20" s="57"/>
      <c r="U20" s="59">
        <f t="shared" si="4"/>
        <v>0</v>
      </c>
      <c r="V20" s="1">
        <f t="shared" si="5"/>
        <v>0</v>
      </c>
      <c r="W20" s="59"/>
      <c r="X20" s="62">
        <f t="shared" si="6"/>
        <v>0</v>
      </c>
      <c r="Y20" s="330">
        <f t="shared" si="7"/>
        <v>0</v>
      </c>
      <c r="Z20" s="32"/>
      <c r="AA20" s="59">
        <f t="shared" si="1"/>
        <v>0</v>
      </c>
      <c r="AB20" s="60">
        <f t="shared" si="2"/>
        <v>0</v>
      </c>
      <c r="AC20" s="197">
        <f t="shared" si="8"/>
        <v>0</v>
      </c>
      <c r="AD20" s="59">
        <f t="shared" si="9"/>
        <v>0</v>
      </c>
      <c r="AE20" s="59"/>
      <c r="AF20" s="59">
        <f t="shared" si="10"/>
        <v>0</v>
      </c>
    </row>
    <row r="21" spans="1:32" x14ac:dyDescent="0.3">
      <c r="A21" s="63" t="s">
        <v>95</v>
      </c>
      <c r="B21" s="204">
        <f>+'Qtr3'!AC21</f>
        <v>10000</v>
      </c>
      <c r="C21" s="59">
        <f>+'Qtr3'!AD21</f>
        <v>2828.7336730738734</v>
      </c>
      <c r="D21" s="59">
        <f>+'Qtr3'!AE21</f>
        <v>0</v>
      </c>
      <c r="E21" s="55">
        <f>+'Qtr3'!AF21</f>
        <v>12828.733673073873</v>
      </c>
      <c r="F21" s="56">
        <v>0</v>
      </c>
      <c r="G21" s="54">
        <v>0</v>
      </c>
      <c r="H21" s="60">
        <v>0</v>
      </c>
      <c r="I21" s="58">
        <f t="shared" si="11"/>
        <v>10000</v>
      </c>
      <c r="J21" s="59">
        <f t="shared" si="15"/>
        <v>2828.7336730738734</v>
      </c>
      <c r="K21" s="59">
        <f t="shared" si="15"/>
        <v>0</v>
      </c>
      <c r="L21" s="60">
        <f t="shared" si="3"/>
        <v>12828.733673073873</v>
      </c>
      <c r="M21" s="56"/>
      <c r="N21" s="54"/>
      <c r="O21" s="59"/>
      <c r="P21" s="54"/>
      <c r="Q21" s="54">
        <v>-134.25</v>
      </c>
      <c r="R21" s="54"/>
      <c r="S21" s="54"/>
      <c r="T21" s="57"/>
      <c r="U21" s="59">
        <f t="shared" si="4"/>
        <v>10000</v>
      </c>
      <c r="V21" s="1">
        <f t="shared" si="5"/>
        <v>2694.4836730738734</v>
      </c>
      <c r="W21" s="59"/>
      <c r="X21" s="62">
        <f t="shared" si="6"/>
        <v>12694.483673073873</v>
      </c>
      <c r="Y21" s="330">
        <f t="shared" si="7"/>
        <v>2.6223495745467834E-3</v>
      </c>
      <c r="Z21" s="32"/>
      <c r="AA21" s="59">
        <f t="shared" si="1"/>
        <v>0</v>
      </c>
      <c r="AB21" s="60">
        <f t="shared" si="2"/>
        <v>794.67865071535948</v>
      </c>
      <c r="AC21" s="197">
        <f t="shared" si="8"/>
        <v>10000</v>
      </c>
      <c r="AD21" s="59">
        <f t="shared" si="9"/>
        <v>3489.1623237892327</v>
      </c>
      <c r="AE21" s="59"/>
      <c r="AF21" s="60">
        <f t="shared" si="10"/>
        <v>13489.162323789233</v>
      </c>
    </row>
    <row r="22" spans="1:32" x14ac:dyDescent="0.3">
      <c r="A22" s="63" t="s">
        <v>96</v>
      </c>
      <c r="B22" s="204">
        <f>+'Qtr3'!AC22</f>
        <v>10000</v>
      </c>
      <c r="C22" s="59">
        <f>+'Qtr3'!AD22</f>
        <v>4035.405904417662</v>
      </c>
      <c r="D22" s="59">
        <f>+'Qtr3'!AE22</f>
        <v>0</v>
      </c>
      <c r="E22" s="55">
        <f>+'Qtr3'!AF22</f>
        <v>14035.405904417661</v>
      </c>
      <c r="F22" s="56">
        <v>0</v>
      </c>
      <c r="G22" s="54">
        <v>0</v>
      </c>
      <c r="H22" s="60">
        <v>0</v>
      </c>
      <c r="I22" s="58">
        <f t="shared" si="11"/>
        <v>10000</v>
      </c>
      <c r="J22" s="59">
        <f t="shared" si="15"/>
        <v>4035.405904417662</v>
      </c>
      <c r="K22" s="59">
        <f t="shared" si="15"/>
        <v>0</v>
      </c>
      <c r="L22" s="60">
        <f t="shared" si="3"/>
        <v>14035.405904417661</v>
      </c>
      <c r="M22" s="56"/>
      <c r="N22" s="54"/>
      <c r="O22" s="59"/>
      <c r="P22" s="54"/>
      <c r="Q22" s="54"/>
      <c r="R22" s="54"/>
      <c r="S22" s="54"/>
      <c r="T22" s="57"/>
      <c r="U22" s="59">
        <f t="shared" si="4"/>
        <v>10000</v>
      </c>
      <c r="V22" s="1">
        <f t="shared" si="5"/>
        <v>4035.405904417662</v>
      </c>
      <c r="W22" s="59"/>
      <c r="X22" s="62">
        <f t="shared" si="6"/>
        <v>14035.405904417661</v>
      </c>
      <c r="Y22" s="330">
        <f t="shared" si="7"/>
        <v>2.8993491700737154E-3</v>
      </c>
      <c r="Z22" s="32"/>
      <c r="AA22" s="59">
        <f t="shared" si="1"/>
        <v>0</v>
      </c>
      <c r="AB22" s="60">
        <f t="shared" si="2"/>
        <v>878.62080204355777</v>
      </c>
      <c r="AC22" s="197">
        <f t="shared" si="8"/>
        <v>10000</v>
      </c>
      <c r="AD22" s="59">
        <f t="shared" si="9"/>
        <v>4914.0267064612199</v>
      </c>
      <c r="AE22" s="59"/>
      <c r="AF22" s="60">
        <f t="shared" si="10"/>
        <v>14914.02670646122</v>
      </c>
    </row>
    <row r="23" spans="1:32" x14ac:dyDescent="0.3">
      <c r="A23" s="63" t="s">
        <v>97</v>
      </c>
      <c r="B23" s="204">
        <f>+'Qtr3'!AC23</f>
        <v>40000</v>
      </c>
      <c r="C23" s="59">
        <f>+'Qtr3'!AD23</f>
        <v>5149.4534965372377</v>
      </c>
      <c r="D23" s="59">
        <f>+'Qtr3'!AE23</f>
        <v>0</v>
      </c>
      <c r="E23" s="55">
        <f>+'Qtr3'!AF23</f>
        <v>45149.453496537237</v>
      </c>
      <c r="F23" s="56">
        <v>0</v>
      </c>
      <c r="G23" s="54">
        <v>0</v>
      </c>
      <c r="H23" s="60">
        <v>0</v>
      </c>
      <c r="I23" s="58">
        <f t="shared" si="11"/>
        <v>40000</v>
      </c>
      <c r="J23" s="59">
        <f t="shared" si="15"/>
        <v>5149.4534965372377</v>
      </c>
      <c r="K23" s="59">
        <f t="shared" si="15"/>
        <v>0</v>
      </c>
      <c r="L23" s="60">
        <f t="shared" si="3"/>
        <v>45149.453496537237</v>
      </c>
      <c r="M23" s="56">
        <v>20000</v>
      </c>
      <c r="N23" s="54"/>
      <c r="O23" s="59"/>
      <c r="P23" s="54"/>
      <c r="Q23" s="54"/>
      <c r="R23" s="54"/>
      <c r="S23" s="54"/>
      <c r="T23" s="57"/>
      <c r="U23" s="59">
        <f t="shared" si="4"/>
        <v>60000</v>
      </c>
      <c r="V23" s="1">
        <f t="shared" si="5"/>
        <v>5149.4534965372377</v>
      </c>
      <c r="W23" s="59"/>
      <c r="X23" s="62">
        <f t="shared" si="6"/>
        <v>65149.453496537237</v>
      </c>
      <c r="Y23" s="330">
        <f t="shared" si="7"/>
        <v>1.3458179636008082E-2</v>
      </c>
      <c r="Z23" s="32"/>
      <c r="AA23" s="59">
        <f t="shared" si="1"/>
        <v>0</v>
      </c>
      <c r="AB23" s="60">
        <f t="shared" si="2"/>
        <v>4078.3761776216347</v>
      </c>
      <c r="AC23" s="197">
        <f t="shared" si="8"/>
        <v>60000</v>
      </c>
      <c r="AD23" s="59">
        <f t="shared" si="9"/>
        <v>9227.8296741588729</v>
      </c>
      <c r="AE23" s="59"/>
      <c r="AF23" s="60">
        <f t="shared" si="10"/>
        <v>69227.829674158871</v>
      </c>
    </row>
    <row r="24" spans="1:32" x14ac:dyDescent="0.3">
      <c r="A24" s="63" t="s">
        <v>118</v>
      </c>
      <c r="B24" s="204">
        <f>+'Qtr3'!AC24</f>
        <v>17000</v>
      </c>
      <c r="C24" s="59">
        <f>+'Qtr3'!AD24</f>
        <v>79.827497358266498</v>
      </c>
      <c r="D24" s="59">
        <f>+'Qtr3'!AE24</f>
        <v>0</v>
      </c>
      <c r="E24" s="55">
        <f>+'Qtr3'!AF24</f>
        <v>17079.827497358267</v>
      </c>
      <c r="F24" s="56">
        <v>0</v>
      </c>
      <c r="G24" s="54">
        <v>0</v>
      </c>
      <c r="H24" s="60">
        <v>0</v>
      </c>
      <c r="I24" s="58">
        <f t="shared" si="11"/>
        <v>17000</v>
      </c>
      <c r="J24" s="59">
        <f t="shared" si="15"/>
        <v>79.827497358266498</v>
      </c>
      <c r="K24" s="59">
        <f t="shared" si="15"/>
        <v>0</v>
      </c>
      <c r="L24" s="60">
        <f t="shared" si="3"/>
        <v>17079.827497358267</v>
      </c>
      <c r="M24" s="56">
        <v>5007.75</v>
      </c>
      <c r="N24" s="54"/>
      <c r="O24" s="59"/>
      <c r="P24" s="54"/>
      <c r="Q24" s="54"/>
      <c r="R24" s="54"/>
      <c r="S24" s="54"/>
      <c r="T24" s="57"/>
      <c r="U24" s="59">
        <f t="shared" si="4"/>
        <v>22007.75</v>
      </c>
      <c r="V24" s="1">
        <f t="shared" si="5"/>
        <v>79.827497358266498</v>
      </c>
      <c r="W24" s="59"/>
      <c r="X24" s="62">
        <f t="shared" si="6"/>
        <v>22087.577497358267</v>
      </c>
      <c r="Y24" s="330">
        <f t="shared" si="7"/>
        <v>4.5627180234059364E-3</v>
      </c>
      <c r="Z24" s="32"/>
      <c r="AA24" s="59">
        <f t="shared" si="1"/>
        <v>0</v>
      </c>
      <c r="AB24" s="60">
        <f t="shared" si="2"/>
        <v>1382.6892637155513</v>
      </c>
      <c r="AC24" s="197">
        <f t="shared" si="8"/>
        <v>22007.75</v>
      </c>
      <c r="AD24" s="59">
        <f t="shared" si="9"/>
        <v>1462.5167610738179</v>
      </c>
      <c r="AE24" s="59"/>
      <c r="AF24" s="60">
        <f t="shared" si="10"/>
        <v>23470.266761073817</v>
      </c>
    </row>
    <row r="25" spans="1:32" x14ac:dyDescent="0.3">
      <c r="A25" s="63"/>
      <c r="B25" s="204">
        <f>+'Qtr3'!AC25</f>
        <v>0</v>
      </c>
      <c r="C25" s="59">
        <f>+'Qtr3'!AD25</f>
        <v>0</v>
      </c>
      <c r="D25" s="59">
        <f>+'Qtr3'!AE25</f>
        <v>0</v>
      </c>
      <c r="E25" s="55">
        <f>+'Qtr3'!AF25</f>
        <v>0</v>
      </c>
      <c r="F25" s="56">
        <v>0</v>
      </c>
      <c r="G25" s="54">
        <v>0</v>
      </c>
      <c r="H25" s="60">
        <v>0</v>
      </c>
      <c r="I25" s="58">
        <f t="shared" si="11"/>
        <v>0</v>
      </c>
      <c r="J25" s="59">
        <f t="shared" si="15"/>
        <v>0</v>
      </c>
      <c r="K25" s="59">
        <f t="shared" si="15"/>
        <v>0</v>
      </c>
      <c r="L25" s="60">
        <f t="shared" si="3"/>
        <v>0</v>
      </c>
      <c r="M25" s="56"/>
      <c r="N25" s="54"/>
      <c r="O25" s="59"/>
      <c r="P25" s="54"/>
      <c r="Q25" s="54"/>
      <c r="R25" s="54"/>
      <c r="S25" s="54"/>
      <c r="T25" s="57"/>
      <c r="U25" s="59">
        <f t="shared" si="4"/>
        <v>0</v>
      </c>
      <c r="V25" s="1">
        <f t="shared" si="5"/>
        <v>0</v>
      </c>
      <c r="W25" s="59"/>
      <c r="X25" s="62">
        <f t="shared" si="6"/>
        <v>0</v>
      </c>
      <c r="Y25" s="330">
        <f t="shared" si="7"/>
        <v>0</v>
      </c>
      <c r="Z25" s="32"/>
      <c r="AA25" s="59">
        <f t="shared" si="1"/>
        <v>0</v>
      </c>
      <c r="AB25" s="60">
        <f t="shared" si="2"/>
        <v>0</v>
      </c>
      <c r="AC25" s="197">
        <f t="shared" si="8"/>
        <v>0</v>
      </c>
      <c r="AD25" s="59">
        <f t="shared" si="9"/>
        <v>0</v>
      </c>
      <c r="AE25" s="59"/>
      <c r="AF25" s="60">
        <f t="shared" si="10"/>
        <v>0</v>
      </c>
    </row>
    <row r="26" spans="1:32" x14ac:dyDescent="0.3">
      <c r="A26" s="63"/>
      <c r="B26" s="204">
        <f>+'Qtr3'!AC26</f>
        <v>0</v>
      </c>
      <c r="C26" s="59">
        <f>+'Qtr3'!AD26</f>
        <v>0</v>
      </c>
      <c r="D26" s="59">
        <f>+'Qtr3'!AE26</f>
        <v>0</v>
      </c>
      <c r="E26" s="55">
        <f>+'Qtr3'!AF26</f>
        <v>0</v>
      </c>
      <c r="F26" s="56">
        <v>0</v>
      </c>
      <c r="G26" s="54">
        <v>0</v>
      </c>
      <c r="H26" s="60">
        <v>0</v>
      </c>
      <c r="I26" s="58">
        <f t="shared" si="11"/>
        <v>0</v>
      </c>
      <c r="J26" s="59">
        <f t="shared" si="15"/>
        <v>0</v>
      </c>
      <c r="K26" s="59">
        <f t="shared" si="15"/>
        <v>0</v>
      </c>
      <c r="L26" s="60">
        <f t="shared" si="3"/>
        <v>0</v>
      </c>
      <c r="M26" s="56"/>
      <c r="N26" s="54"/>
      <c r="O26" s="59"/>
      <c r="P26" s="54"/>
      <c r="Q26" s="54"/>
      <c r="R26" s="54"/>
      <c r="S26" s="54"/>
      <c r="T26" s="57"/>
      <c r="U26" s="59">
        <f t="shared" si="4"/>
        <v>0</v>
      </c>
      <c r="V26" s="1">
        <f t="shared" si="5"/>
        <v>0</v>
      </c>
      <c r="W26" s="59"/>
      <c r="X26" s="62">
        <f t="shared" si="6"/>
        <v>0</v>
      </c>
      <c r="Y26" s="330">
        <f t="shared" si="7"/>
        <v>0</v>
      </c>
      <c r="Z26" s="32"/>
      <c r="AA26" s="59">
        <f t="shared" si="1"/>
        <v>0</v>
      </c>
      <c r="AB26" s="60">
        <f t="shared" si="2"/>
        <v>0</v>
      </c>
      <c r="AC26" s="197">
        <f t="shared" si="8"/>
        <v>0</v>
      </c>
      <c r="AD26" s="59">
        <f t="shared" si="9"/>
        <v>0</v>
      </c>
      <c r="AE26" s="59"/>
      <c r="AF26" s="60">
        <f t="shared" si="10"/>
        <v>0</v>
      </c>
    </row>
    <row r="27" spans="1:32" ht="15" thickBot="1" x14ac:dyDescent="0.35">
      <c r="A27" s="66" t="s">
        <v>7</v>
      </c>
      <c r="B27" s="204">
        <f>+'Qtr3'!AC27</f>
        <v>0</v>
      </c>
      <c r="C27" s="71">
        <f>+'Qtr3'!AD27</f>
        <v>0</v>
      </c>
      <c r="D27" s="71">
        <f>+'Qtr3'!AE27</f>
        <v>0</v>
      </c>
      <c r="E27" s="55">
        <f>+'Qtr3'!AF27</f>
        <v>0</v>
      </c>
      <c r="F27" s="68">
        <v>0</v>
      </c>
      <c r="G27" s="67">
        <v>0</v>
      </c>
      <c r="H27" s="72">
        <v>0</v>
      </c>
      <c r="I27" s="70">
        <f t="shared" si="11"/>
        <v>0</v>
      </c>
      <c r="J27" s="71">
        <f t="shared" si="15"/>
        <v>0</v>
      </c>
      <c r="K27" s="71">
        <f t="shared" si="15"/>
        <v>0</v>
      </c>
      <c r="L27" s="72">
        <f t="shared" si="3"/>
        <v>0</v>
      </c>
      <c r="M27" s="68"/>
      <c r="N27" s="67"/>
      <c r="O27" s="71"/>
      <c r="P27" s="67"/>
      <c r="Q27" s="67"/>
      <c r="R27" s="67"/>
      <c r="S27" s="67"/>
      <c r="T27" s="69"/>
      <c r="U27" s="71">
        <f t="shared" si="4"/>
        <v>0</v>
      </c>
      <c r="V27" s="328">
        <f t="shared" si="5"/>
        <v>0</v>
      </c>
      <c r="W27" s="71"/>
      <c r="X27" s="75">
        <f t="shared" si="6"/>
        <v>0</v>
      </c>
      <c r="Y27" s="331">
        <f t="shared" si="7"/>
        <v>0</v>
      </c>
      <c r="Z27" s="74"/>
      <c r="AA27" s="71">
        <f t="shared" si="1"/>
        <v>0</v>
      </c>
      <c r="AB27" s="72">
        <f t="shared" si="2"/>
        <v>0</v>
      </c>
      <c r="AC27" s="198">
        <f t="shared" si="8"/>
        <v>0</v>
      </c>
      <c r="AD27" s="71">
        <f t="shared" si="9"/>
        <v>0</v>
      </c>
      <c r="AE27" s="71"/>
      <c r="AF27" s="72">
        <f t="shared" si="10"/>
        <v>0</v>
      </c>
    </row>
    <row r="28" spans="1:32" ht="15" thickBot="1" x14ac:dyDescent="0.35">
      <c r="A28" s="76" t="s">
        <v>11</v>
      </c>
      <c r="B28" s="77">
        <f>SUM(B4:B27)</f>
        <v>1898352.2100000002</v>
      </c>
      <c r="C28" s="81">
        <f>SUM(C4:C27)</f>
        <v>725072.60739858495</v>
      </c>
      <c r="D28" s="81">
        <f>SUM(D4:D27)</f>
        <v>0</v>
      </c>
      <c r="E28" s="79">
        <f t="shared" ref="E28:AF28" si="16">SUM(E4:E27)</f>
        <v>2623424.8173985849</v>
      </c>
      <c r="F28" s="80">
        <f t="shared" si="16"/>
        <v>0</v>
      </c>
      <c r="G28" s="81">
        <f t="shared" si="16"/>
        <v>0</v>
      </c>
      <c r="H28" s="200">
        <f t="shared" si="16"/>
        <v>0</v>
      </c>
      <c r="I28" s="77">
        <f t="shared" si="16"/>
        <v>1898352.2100000002</v>
      </c>
      <c r="J28" s="81">
        <f>SUM(J4:J27)</f>
        <v>725072.60739858495</v>
      </c>
      <c r="K28" s="81">
        <f>SUM(K4:K27)</f>
        <v>0</v>
      </c>
      <c r="L28" s="79">
        <f>SUM(L4:L27)</f>
        <v>2623424.8173985849</v>
      </c>
      <c r="M28" s="83">
        <f t="shared" si="16"/>
        <v>25007.75</v>
      </c>
      <c r="N28" s="81">
        <f t="shared" si="16"/>
        <v>0</v>
      </c>
      <c r="O28" s="81">
        <f t="shared" si="16"/>
        <v>0</v>
      </c>
      <c r="P28" s="81">
        <f t="shared" si="16"/>
        <v>0</v>
      </c>
      <c r="Q28" s="81">
        <f t="shared" si="16"/>
        <v>-26805.11</v>
      </c>
      <c r="R28" s="81">
        <f t="shared" si="16"/>
        <v>0</v>
      </c>
      <c r="S28" s="81">
        <f t="shared" si="16"/>
        <v>0</v>
      </c>
      <c r="T28" s="82">
        <f t="shared" si="16"/>
        <v>0</v>
      </c>
      <c r="U28" s="199">
        <f t="shared" si="16"/>
        <v>1923359.9600000002</v>
      </c>
      <c r="V28" s="78">
        <f t="shared" si="16"/>
        <v>698267.49739858508</v>
      </c>
      <c r="W28" s="78">
        <f t="shared" si="16"/>
        <v>0</v>
      </c>
      <c r="X28" s="195">
        <f t="shared" si="16"/>
        <v>2621627.4573985846</v>
      </c>
      <c r="Y28" s="249">
        <f>SUM(Y4:Y27)</f>
        <v>0.54155992670355368</v>
      </c>
      <c r="Z28" s="245"/>
      <c r="AA28" s="78">
        <f>SUM(AA4:AA27)</f>
        <v>0</v>
      </c>
      <c r="AB28" s="200">
        <f t="shared" si="16"/>
        <v>164114.69928019354</v>
      </c>
      <c r="AC28" s="199">
        <f t="shared" si="16"/>
        <v>1923359.9600000002</v>
      </c>
      <c r="AD28" s="78">
        <f t="shared" si="16"/>
        <v>862382.19667877851</v>
      </c>
      <c r="AE28" s="78">
        <f t="shared" si="16"/>
        <v>0</v>
      </c>
      <c r="AF28" s="195">
        <f t="shared" si="16"/>
        <v>2785742.1566787781</v>
      </c>
    </row>
    <row r="29" spans="1:32" ht="4.5" customHeight="1" thickTop="1" x14ac:dyDescent="0.4">
      <c r="A29" s="86"/>
      <c r="B29" s="87"/>
      <c r="C29" s="88"/>
      <c r="D29" s="88"/>
      <c r="E29" s="89"/>
      <c r="F29" s="90"/>
      <c r="G29" s="88"/>
      <c r="H29" s="91"/>
      <c r="I29" s="92"/>
      <c r="J29" s="93"/>
      <c r="K29" s="93"/>
      <c r="L29" s="94"/>
      <c r="M29" s="95"/>
      <c r="N29" s="93"/>
      <c r="O29" s="93"/>
      <c r="P29" s="93"/>
      <c r="Q29" s="93"/>
      <c r="R29" s="93"/>
      <c r="S29" s="93"/>
      <c r="T29" s="96"/>
      <c r="U29" s="87"/>
      <c r="V29" s="88"/>
      <c r="W29" s="88"/>
      <c r="X29" s="89"/>
      <c r="Y29" s="97"/>
      <c r="Z29" s="88"/>
      <c r="AA29" s="88"/>
      <c r="AB29" s="91"/>
      <c r="AC29" s="87"/>
      <c r="AD29" s="88"/>
      <c r="AE29" s="88"/>
      <c r="AF29" s="89"/>
    </row>
    <row r="30" spans="1:32" x14ac:dyDescent="0.3">
      <c r="A30" s="63" t="s">
        <v>75</v>
      </c>
      <c r="B30" s="204">
        <f>+'Qtr3'!AC30</f>
        <v>0</v>
      </c>
      <c r="C30" s="59">
        <f>+'Qtr3'!AD30</f>
        <v>28791.695682717997</v>
      </c>
      <c r="D30" s="60">
        <f>+'Qtr3'!AE30</f>
        <v>0</v>
      </c>
      <c r="E30" s="196">
        <f>+'Qtr3'!AF30</f>
        <v>28791.695682717997</v>
      </c>
      <c r="F30" s="197">
        <v>0</v>
      </c>
      <c r="G30" s="54">
        <v>0</v>
      </c>
      <c r="H30" s="62">
        <v>0</v>
      </c>
      <c r="I30" s="58">
        <f t="shared" ref="I30:I46" si="17">B30+F30</f>
        <v>0</v>
      </c>
      <c r="J30" s="59">
        <f t="shared" ref="J30:K45" si="18">+C30+G30</f>
        <v>28791.695682717997</v>
      </c>
      <c r="K30" s="59">
        <f t="shared" si="18"/>
        <v>0</v>
      </c>
      <c r="L30" s="60">
        <f t="shared" ref="L30:L46" si="19">I30+J30+K30</f>
        <v>28791.695682717997</v>
      </c>
      <c r="M30" s="197"/>
      <c r="N30" s="98"/>
      <c r="O30" s="27"/>
      <c r="P30" s="98"/>
      <c r="Q30" s="98">
        <v>-306.67</v>
      </c>
      <c r="R30" s="98"/>
      <c r="S30" s="98"/>
      <c r="T30" s="99"/>
      <c r="U30" s="58">
        <f t="shared" ref="U30:U56" si="20">M30+I30</f>
        <v>0</v>
      </c>
      <c r="V30" s="59">
        <f t="shared" ref="V30" si="21">J30+SUM(N30:T30)-O30</f>
        <v>28485.025682717998</v>
      </c>
      <c r="W30" s="59">
        <v>0</v>
      </c>
      <c r="X30" s="60">
        <f t="shared" ref="X30:X56" si="22">+U30+V30+W30</f>
        <v>28485.025682717998</v>
      </c>
      <c r="Y30" s="61">
        <f t="shared" ref="Y30:Y52" si="23">X30/$X$81</f>
        <v>5.8842641342294359E-3</v>
      </c>
      <c r="Z30" s="59"/>
      <c r="AA30" s="59">
        <f t="shared" ref="AA30:AA56" si="24">Y30*$AA$92</f>
        <v>0</v>
      </c>
      <c r="AB30" s="62">
        <f t="shared" ref="AB30:AB56" si="25">Y30*$AB$93</f>
        <v>1783.1715222217822</v>
      </c>
      <c r="AC30" s="58">
        <f t="shared" ref="AC30:AC57" si="26">U30</f>
        <v>0</v>
      </c>
      <c r="AD30" s="59">
        <f>V30+Z30+AA30+AB30</f>
        <v>30268.197204939781</v>
      </c>
      <c r="AE30" s="59">
        <v>0</v>
      </c>
      <c r="AF30" s="60">
        <f t="shared" ref="AF30:AF56" si="27">+AC30+AD30+AE30</f>
        <v>30268.197204939781</v>
      </c>
    </row>
    <row r="31" spans="1:32" x14ac:dyDescent="0.3">
      <c r="A31" s="63" t="s">
        <v>76</v>
      </c>
      <c r="B31" s="204">
        <f>+'Qtr3'!AC31</f>
        <v>0</v>
      </c>
      <c r="C31" s="59">
        <f>+'Qtr3'!AD31</f>
        <v>74559.033274519243</v>
      </c>
      <c r="D31" s="60">
        <f>+'Qtr3'!AE31</f>
        <v>0</v>
      </c>
      <c r="E31" s="196">
        <f>+'Qtr3'!AF31</f>
        <v>74559.033274519243</v>
      </c>
      <c r="F31" s="197">
        <v>0</v>
      </c>
      <c r="G31" s="54">
        <v>0</v>
      </c>
      <c r="H31" s="62">
        <v>0</v>
      </c>
      <c r="I31" s="58">
        <f t="shared" si="17"/>
        <v>0</v>
      </c>
      <c r="J31" s="59">
        <f t="shared" si="18"/>
        <v>74559.033274519243</v>
      </c>
      <c r="K31" s="59">
        <f t="shared" si="18"/>
        <v>0</v>
      </c>
      <c r="L31" s="60">
        <f t="shared" si="19"/>
        <v>74559.033274519243</v>
      </c>
      <c r="M31" s="197"/>
      <c r="N31" s="98"/>
      <c r="O31" s="27"/>
      <c r="P31" s="98"/>
      <c r="Q31" s="98">
        <v>-772.87</v>
      </c>
      <c r="R31" s="98"/>
      <c r="S31" s="98"/>
      <c r="T31" s="99"/>
      <c r="U31" s="58">
        <f t="shared" si="20"/>
        <v>0</v>
      </c>
      <c r="V31" s="59">
        <f t="shared" ref="V31:V56" si="28">J31+SUM(N31:T31)-O31</f>
        <v>73786.163274519247</v>
      </c>
      <c r="W31" s="59">
        <v>0</v>
      </c>
      <c r="X31" s="60">
        <f t="shared" si="22"/>
        <v>73786.163274519247</v>
      </c>
      <c r="Y31" s="61">
        <f t="shared" si="23"/>
        <v>1.5242298848340805E-2</v>
      </c>
      <c r="Z31" s="59"/>
      <c r="AA31" s="59">
        <f t="shared" si="24"/>
        <v>0</v>
      </c>
      <c r="AB31" s="62">
        <f t="shared" si="25"/>
        <v>4619.0369126103915</v>
      </c>
      <c r="AC31" s="58">
        <f t="shared" si="26"/>
        <v>0</v>
      </c>
      <c r="AD31" s="59">
        <f t="shared" ref="AD31:AD56" si="29">V31+Z31+AA31+AB31</f>
        <v>78405.200187129638</v>
      </c>
      <c r="AE31" s="59">
        <v>0</v>
      </c>
      <c r="AF31" s="60">
        <f t="shared" si="27"/>
        <v>78405.200187129638</v>
      </c>
    </row>
    <row r="32" spans="1:32" x14ac:dyDescent="0.3">
      <c r="A32" s="63"/>
      <c r="B32" s="204">
        <f>+'Qtr3'!AC32</f>
        <v>0</v>
      </c>
      <c r="C32" s="59">
        <f>+'Qtr3'!AD32</f>
        <v>0</v>
      </c>
      <c r="D32" s="60">
        <f>+'Qtr3'!AE32</f>
        <v>0</v>
      </c>
      <c r="E32" s="196">
        <f>+'Qtr3'!AF32</f>
        <v>0</v>
      </c>
      <c r="F32" s="197">
        <v>0</v>
      </c>
      <c r="G32" s="54">
        <v>0</v>
      </c>
      <c r="H32" s="62">
        <v>0</v>
      </c>
      <c r="I32" s="58">
        <f t="shared" si="17"/>
        <v>0</v>
      </c>
      <c r="J32" s="59">
        <f t="shared" si="18"/>
        <v>0</v>
      </c>
      <c r="K32" s="59">
        <f t="shared" si="18"/>
        <v>0</v>
      </c>
      <c r="L32" s="60">
        <f t="shared" si="19"/>
        <v>0</v>
      </c>
      <c r="M32" s="197"/>
      <c r="N32" s="98"/>
      <c r="O32" s="27"/>
      <c r="P32" s="98"/>
      <c r="Q32" s="98"/>
      <c r="R32" s="98"/>
      <c r="S32" s="98"/>
      <c r="T32" s="99"/>
      <c r="U32" s="58">
        <f t="shared" si="20"/>
        <v>0</v>
      </c>
      <c r="V32" s="59">
        <f t="shared" si="28"/>
        <v>0</v>
      </c>
      <c r="W32" s="59">
        <v>0</v>
      </c>
      <c r="X32" s="60">
        <f t="shared" si="22"/>
        <v>0</v>
      </c>
      <c r="Y32" s="61">
        <f t="shared" si="23"/>
        <v>0</v>
      </c>
      <c r="Z32" s="59"/>
      <c r="AA32" s="59">
        <f t="shared" si="24"/>
        <v>0</v>
      </c>
      <c r="AB32" s="62">
        <f t="shared" si="25"/>
        <v>0</v>
      </c>
      <c r="AC32" s="58">
        <f t="shared" si="26"/>
        <v>0</v>
      </c>
      <c r="AD32" s="59">
        <f t="shared" si="29"/>
        <v>0</v>
      </c>
      <c r="AE32" s="59">
        <v>0</v>
      </c>
      <c r="AF32" s="60">
        <f t="shared" si="27"/>
        <v>0</v>
      </c>
    </row>
    <row r="33" spans="1:32" x14ac:dyDescent="0.3">
      <c r="A33" s="63" t="s">
        <v>77</v>
      </c>
      <c r="B33" s="204">
        <f>+'Qtr3'!AC33</f>
        <v>0</v>
      </c>
      <c r="C33" s="59">
        <f>+'Qtr3'!AD33</f>
        <v>35290.249322124342</v>
      </c>
      <c r="D33" s="60">
        <f>+'Qtr3'!AE33</f>
        <v>0</v>
      </c>
      <c r="E33" s="196">
        <f>+'Qtr3'!AF33</f>
        <v>35290.249322124342</v>
      </c>
      <c r="F33" s="197">
        <v>0</v>
      </c>
      <c r="G33" s="54">
        <v>0</v>
      </c>
      <c r="H33" s="62">
        <v>0</v>
      </c>
      <c r="I33" s="58">
        <f t="shared" si="17"/>
        <v>0</v>
      </c>
      <c r="J33" s="59">
        <f t="shared" si="18"/>
        <v>35290.249322124342</v>
      </c>
      <c r="K33" s="59">
        <f t="shared" si="18"/>
        <v>0</v>
      </c>
      <c r="L33" s="60">
        <f t="shared" si="19"/>
        <v>35290.249322124342</v>
      </c>
      <c r="M33" s="197"/>
      <c r="N33" s="54"/>
      <c r="O33" s="59"/>
      <c r="P33" s="54"/>
      <c r="Q33" s="54">
        <v>-358.94</v>
      </c>
      <c r="R33" s="54"/>
      <c r="S33" s="54"/>
      <c r="T33" s="99"/>
      <c r="U33" s="58">
        <f t="shared" si="20"/>
        <v>0</v>
      </c>
      <c r="V33" s="59">
        <f t="shared" si="28"/>
        <v>34931.30932212434</v>
      </c>
      <c r="W33" s="59">
        <v>0</v>
      </c>
      <c r="X33" s="60">
        <f t="shared" si="22"/>
        <v>34931.30932212434</v>
      </c>
      <c r="Y33" s="61">
        <f t="shared" si="23"/>
        <v>7.21589837746068E-3</v>
      </c>
      <c r="Z33" s="59"/>
      <c r="AA33" s="59">
        <f t="shared" si="24"/>
        <v>0</v>
      </c>
      <c r="AB33" s="62">
        <f t="shared" si="25"/>
        <v>2186.710895434549</v>
      </c>
      <c r="AC33" s="58">
        <f t="shared" si="26"/>
        <v>0</v>
      </c>
      <c r="AD33" s="59">
        <f t="shared" si="29"/>
        <v>37118.020217558886</v>
      </c>
      <c r="AE33" s="59">
        <v>0</v>
      </c>
      <c r="AF33" s="60">
        <f t="shared" si="27"/>
        <v>37118.020217558886</v>
      </c>
    </row>
    <row r="34" spans="1:32" x14ac:dyDescent="0.3">
      <c r="A34" s="63" t="s">
        <v>99</v>
      </c>
      <c r="B34" s="204">
        <f>+'Qtr3'!AC34</f>
        <v>0</v>
      </c>
      <c r="C34" s="59">
        <f>+'Qtr3'!AD34</f>
        <v>14658.509523917666</v>
      </c>
      <c r="D34" s="60">
        <f>+'Qtr3'!AE34</f>
        <v>0</v>
      </c>
      <c r="E34" s="196">
        <f>+'Qtr3'!AF34</f>
        <v>14658.509523917666</v>
      </c>
      <c r="F34" s="197">
        <v>0</v>
      </c>
      <c r="G34" s="54">
        <v>0</v>
      </c>
      <c r="H34" s="62">
        <v>0</v>
      </c>
      <c r="I34" s="58">
        <f t="shared" si="17"/>
        <v>0</v>
      </c>
      <c r="J34" s="59">
        <f t="shared" si="18"/>
        <v>14658.509523917666</v>
      </c>
      <c r="K34" s="59">
        <f t="shared" si="18"/>
        <v>0</v>
      </c>
      <c r="L34" s="60">
        <f t="shared" si="19"/>
        <v>14658.509523917666</v>
      </c>
      <c r="M34" s="197"/>
      <c r="N34" s="54"/>
      <c r="O34" s="59"/>
      <c r="P34" s="54"/>
      <c r="Q34" s="54">
        <v>-156.93</v>
      </c>
      <c r="R34" s="54"/>
      <c r="S34" s="54"/>
      <c r="T34" s="99"/>
      <c r="U34" s="58">
        <f t="shared" si="20"/>
        <v>0</v>
      </c>
      <c r="V34" s="59">
        <f t="shared" si="28"/>
        <v>14501.579523917666</v>
      </c>
      <c r="W34" s="59">
        <v>0</v>
      </c>
      <c r="X34" s="60">
        <f t="shared" si="22"/>
        <v>14501.579523917666</v>
      </c>
      <c r="Y34" s="61">
        <f t="shared" si="23"/>
        <v>2.9956484937991648E-3</v>
      </c>
      <c r="Z34" s="59"/>
      <c r="AA34" s="59">
        <f t="shared" si="24"/>
        <v>0</v>
      </c>
      <c r="AB34" s="62">
        <f t="shared" si="25"/>
        <v>907.80341651484457</v>
      </c>
      <c r="AC34" s="58">
        <f t="shared" si="26"/>
        <v>0</v>
      </c>
      <c r="AD34" s="59">
        <f t="shared" si="29"/>
        <v>15409.38294043251</v>
      </c>
      <c r="AE34" s="59">
        <v>0</v>
      </c>
      <c r="AF34" s="60">
        <f t="shared" si="27"/>
        <v>15409.38294043251</v>
      </c>
    </row>
    <row r="35" spans="1:32" x14ac:dyDescent="0.3">
      <c r="A35" s="64" t="s">
        <v>121</v>
      </c>
      <c r="B35" s="204">
        <f>+'Qtr3'!AC35</f>
        <v>0</v>
      </c>
      <c r="C35" s="59">
        <f>+'Qtr3'!AD35</f>
        <v>47081.152098400227</v>
      </c>
      <c r="D35" s="60">
        <f>+'Qtr3'!AE35</f>
        <v>0</v>
      </c>
      <c r="E35" s="196">
        <f>+'Qtr3'!AF35</f>
        <v>47081.152098400227</v>
      </c>
      <c r="F35" s="197">
        <v>0</v>
      </c>
      <c r="G35" s="54">
        <v>0</v>
      </c>
      <c r="H35" s="62">
        <v>0</v>
      </c>
      <c r="I35" s="58">
        <f t="shared" si="17"/>
        <v>0</v>
      </c>
      <c r="J35" s="59">
        <f t="shared" si="18"/>
        <v>47081.152098400227</v>
      </c>
      <c r="K35" s="59">
        <f t="shared" si="18"/>
        <v>0</v>
      </c>
      <c r="L35" s="60">
        <f t="shared" si="19"/>
        <v>47081.152098400227</v>
      </c>
      <c r="M35" s="197"/>
      <c r="N35" s="54"/>
      <c r="O35" s="59"/>
      <c r="P35" s="54"/>
      <c r="Q35" s="54">
        <v>-504.07</v>
      </c>
      <c r="R35" s="54"/>
      <c r="S35" s="54"/>
      <c r="T35" s="99"/>
      <c r="U35" s="58">
        <f t="shared" si="20"/>
        <v>0</v>
      </c>
      <c r="V35" s="59">
        <f t="shared" si="28"/>
        <v>46577.082098400228</v>
      </c>
      <c r="W35" s="59">
        <v>0</v>
      </c>
      <c r="X35" s="60">
        <f t="shared" si="22"/>
        <v>46577.082098400228</v>
      </c>
      <c r="Y35" s="61">
        <f t="shared" si="23"/>
        <v>9.6216116046880414E-3</v>
      </c>
      <c r="Z35" s="59"/>
      <c r="AA35" s="59">
        <f t="shared" si="24"/>
        <v>0</v>
      </c>
      <c r="AB35" s="62">
        <f t="shared" si="25"/>
        <v>2915.7399158127873</v>
      </c>
      <c r="AC35" s="58">
        <f t="shared" si="26"/>
        <v>0</v>
      </c>
      <c r="AD35" s="59">
        <f t="shared" si="29"/>
        <v>49492.822014213016</v>
      </c>
      <c r="AE35" s="59">
        <v>0</v>
      </c>
      <c r="AF35" s="60">
        <f t="shared" si="27"/>
        <v>49492.822014213016</v>
      </c>
    </row>
    <row r="36" spans="1:32" x14ac:dyDescent="0.3">
      <c r="A36" s="63" t="s">
        <v>100</v>
      </c>
      <c r="B36" s="204">
        <f>+'Qtr3'!AC36</f>
        <v>0</v>
      </c>
      <c r="C36" s="59">
        <f>+'Qtr3'!AD36</f>
        <v>96840.394255446023</v>
      </c>
      <c r="D36" s="60">
        <f>+'Qtr3'!AE36</f>
        <v>0</v>
      </c>
      <c r="E36" s="196">
        <f>+'Qtr3'!AF36</f>
        <v>96840.394255446023</v>
      </c>
      <c r="F36" s="197">
        <v>0</v>
      </c>
      <c r="G36" s="54">
        <v>0</v>
      </c>
      <c r="H36" s="62">
        <v>0</v>
      </c>
      <c r="I36" s="58">
        <f t="shared" si="17"/>
        <v>0</v>
      </c>
      <c r="J36" s="59">
        <f t="shared" si="18"/>
        <v>96840.394255446023</v>
      </c>
      <c r="K36" s="59">
        <f t="shared" si="18"/>
        <v>0</v>
      </c>
      <c r="L36" s="60">
        <f t="shared" si="19"/>
        <v>96840.394255446023</v>
      </c>
      <c r="M36" s="197"/>
      <c r="N36" s="54">
        <v>600</v>
      </c>
      <c r="O36" s="59"/>
      <c r="P36" s="54"/>
      <c r="Q36" s="54">
        <v>-967.8</v>
      </c>
      <c r="R36" s="54"/>
      <c r="S36" s="54"/>
      <c r="T36" s="99"/>
      <c r="U36" s="58">
        <f t="shared" si="20"/>
        <v>0</v>
      </c>
      <c r="V36" s="59">
        <f t="shared" si="28"/>
        <v>96472.59425544602</v>
      </c>
      <c r="W36" s="59">
        <v>0</v>
      </c>
      <c r="X36" s="60">
        <f t="shared" si="22"/>
        <v>96472.59425544602</v>
      </c>
      <c r="Y36" s="61">
        <f t="shared" si="23"/>
        <v>1.9928724398440616E-2</v>
      </c>
      <c r="Z36" s="59"/>
      <c r="AA36" s="59">
        <f t="shared" si="24"/>
        <v>0</v>
      </c>
      <c r="AB36" s="62">
        <f t="shared" si="25"/>
        <v>6039.2145918105234</v>
      </c>
      <c r="AC36" s="58">
        <f t="shared" si="26"/>
        <v>0</v>
      </c>
      <c r="AD36" s="59">
        <f t="shared" si="29"/>
        <v>102511.80884725654</v>
      </c>
      <c r="AE36" s="59">
        <v>0</v>
      </c>
      <c r="AF36" s="60">
        <f t="shared" si="27"/>
        <v>102511.80884725654</v>
      </c>
    </row>
    <row r="37" spans="1:32" x14ac:dyDescent="0.3">
      <c r="A37" s="63" t="s">
        <v>101</v>
      </c>
      <c r="B37" s="204">
        <f>+'Qtr3'!AC37</f>
        <v>0</v>
      </c>
      <c r="C37" s="59">
        <f>+'Qtr3'!AD37</f>
        <v>27946.789590464803</v>
      </c>
      <c r="D37" s="60">
        <f>+'Qtr3'!AE37</f>
        <v>0</v>
      </c>
      <c r="E37" s="196">
        <f>+'Qtr3'!AF37</f>
        <v>27946.789590464803</v>
      </c>
      <c r="F37" s="197">
        <v>0</v>
      </c>
      <c r="G37" s="54">
        <v>0</v>
      </c>
      <c r="H37" s="62">
        <v>0</v>
      </c>
      <c r="I37" s="58">
        <f t="shared" si="17"/>
        <v>0</v>
      </c>
      <c r="J37" s="59">
        <f t="shared" si="18"/>
        <v>27946.789590464803</v>
      </c>
      <c r="K37" s="59">
        <f t="shared" si="18"/>
        <v>0</v>
      </c>
      <c r="L37" s="60">
        <f t="shared" si="19"/>
        <v>27946.789590464803</v>
      </c>
      <c r="M37" s="197"/>
      <c r="N37" s="54"/>
      <c r="O37" s="59"/>
      <c r="P37" s="54"/>
      <c r="Q37" s="54">
        <v>-298.7</v>
      </c>
      <c r="R37" s="54"/>
      <c r="S37" s="54"/>
      <c r="T37" s="99"/>
      <c r="U37" s="58">
        <f t="shared" si="20"/>
        <v>0</v>
      </c>
      <c r="V37" s="59">
        <f t="shared" si="28"/>
        <v>27648.089590464802</v>
      </c>
      <c r="W37" s="59">
        <v>0</v>
      </c>
      <c r="X37" s="60">
        <f t="shared" si="22"/>
        <v>27648.089590464802</v>
      </c>
      <c r="Y37" s="61">
        <f t="shared" si="23"/>
        <v>5.7113749437775032E-3</v>
      </c>
      <c r="Z37" s="59"/>
      <c r="AA37" s="59">
        <f t="shared" si="24"/>
        <v>0</v>
      </c>
      <c r="AB37" s="62">
        <f t="shared" si="25"/>
        <v>1730.7790609247952</v>
      </c>
      <c r="AC37" s="58">
        <f t="shared" si="26"/>
        <v>0</v>
      </c>
      <c r="AD37" s="59">
        <f t="shared" si="29"/>
        <v>29378.868651389599</v>
      </c>
      <c r="AE37" s="59">
        <v>0</v>
      </c>
      <c r="AF37" s="60">
        <f t="shared" si="27"/>
        <v>29378.868651389599</v>
      </c>
    </row>
    <row r="38" spans="1:32" x14ac:dyDescent="0.3">
      <c r="A38" s="63" t="s">
        <v>102</v>
      </c>
      <c r="B38" s="204">
        <f>+'Qtr3'!AC38</f>
        <v>0</v>
      </c>
      <c r="C38" s="59">
        <f>+'Qtr3'!AD38</f>
        <v>24094.97660651257</v>
      </c>
      <c r="D38" s="60">
        <f>+'Qtr3'!AE38</f>
        <v>0</v>
      </c>
      <c r="E38" s="196">
        <f>+'Qtr3'!AF38</f>
        <v>24094.97660651257</v>
      </c>
      <c r="F38" s="197">
        <v>0</v>
      </c>
      <c r="G38" s="54">
        <v>0</v>
      </c>
      <c r="H38" s="62">
        <v>0</v>
      </c>
      <c r="I38" s="58">
        <f t="shared" si="17"/>
        <v>0</v>
      </c>
      <c r="J38" s="59">
        <f t="shared" si="18"/>
        <v>24094.97660651257</v>
      </c>
      <c r="K38" s="59">
        <f t="shared" si="18"/>
        <v>0</v>
      </c>
      <c r="L38" s="60">
        <f t="shared" si="19"/>
        <v>24094.97660651257</v>
      </c>
      <c r="M38" s="197"/>
      <c r="N38" s="54"/>
      <c r="O38" s="59"/>
      <c r="P38" s="54"/>
      <c r="Q38" s="54">
        <v>-257.98</v>
      </c>
      <c r="R38" s="54"/>
      <c r="S38" s="54"/>
      <c r="T38" s="99"/>
      <c r="U38" s="58">
        <f t="shared" si="20"/>
        <v>0</v>
      </c>
      <c r="V38" s="59">
        <f t="shared" si="28"/>
        <v>23836.99660651257</v>
      </c>
      <c r="W38" s="59">
        <v>0</v>
      </c>
      <c r="X38" s="60">
        <f t="shared" si="22"/>
        <v>23836.99660651257</v>
      </c>
      <c r="Y38" s="61">
        <f t="shared" si="23"/>
        <v>4.9241024305815891E-3</v>
      </c>
      <c r="Z38" s="59"/>
      <c r="AA38" s="59">
        <f t="shared" si="24"/>
        <v>0</v>
      </c>
      <c r="AB38" s="62">
        <f t="shared" si="25"/>
        <v>1492.2034474351462</v>
      </c>
      <c r="AC38" s="58">
        <f t="shared" si="26"/>
        <v>0</v>
      </c>
      <c r="AD38" s="59">
        <f t="shared" si="29"/>
        <v>25329.200053947716</v>
      </c>
      <c r="AE38" s="59">
        <v>0</v>
      </c>
      <c r="AF38" s="60">
        <f t="shared" si="27"/>
        <v>25329.200053947716</v>
      </c>
    </row>
    <row r="39" spans="1:32" x14ac:dyDescent="0.3">
      <c r="A39" s="63" t="s">
        <v>12</v>
      </c>
      <c r="B39" s="204">
        <f>+'Qtr3'!AC39</f>
        <v>0</v>
      </c>
      <c r="C39" s="59">
        <f>+'Qtr3'!AD39</f>
        <v>44017.321680237103</v>
      </c>
      <c r="D39" s="60">
        <f>+'Qtr3'!AE39</f>
        <v>0</v>
      </c>
      <c r="E39" s="196">
        <f>+'Qtr3'!AF39</f>
        <v>44017.321680237103</v>
      </c>
      <c r="F39" s="197">
        <v>0</v>
      </c>
      <c r="G39" s="54">
        <v>0</v>
      </c>
      <c r="H39" s="62">
        <v>0</v>
      </c>
      <c r="I39" s="58">
        <f t="shared" si="17"/>
        <v>0</v>
      </c>
      <c r="J39" s="59">
        <f t="shared" si="18"/>
        <v>44017.321680237103</v>
      </c>
      <c r="K39" s="59">
        <f t="shared" si="18"/>
        <v>0</v>
      </c>
      <c r="L39" s="60">
        <f t="shared" si="19"/>
        <v>44017.321680237103</v>
      </c>
      <c r="M39" s="197"/>
      <c r="N39" s="54"/>
      <c r="O39" s="59"/>
      <c r="P39" s="54"/>
      <c r="Q39" s="54">
        <v>-457.96</v>
      </c>
      <c r="R39" s="54"/>
      <c r="S39" s="54"/>
      <c r="T39" s="99"/>
      <c r="U39" s="58">
        <f t="shared" si="20"/>
        <v>0</v>
      </c>
      <c r="V39" s="59">
        <f t="shared" si="28"/>
        <v>43559.361680237103</v>
      </c>
      <c r="W39" s="59">
        <v>0</v>
      </c>
      <c r="X39" s="60">
        <f t="shared" si="22"/>
        <v>43559.361680237103</v>
      </c>
      <c r="Y39" s="61">
        <f t="shared" si="23"/>
        <v>8.9982291924158124E-3</v>
      </c>
      <c r="Z39" s="59"/>
      <c r="AA39" s="59">
        <f t="shared" si="24"/>
        <v>0</v>
      </c>
      <c r="AB39" s="62">
        <f t="shared" si="25"/>
        <v>2726.8296732301228</v>
      </c>
      <c r="AC39" s="58">
        <f t="shared" si="26"/>
        <v>0</v>
      </c>
      <c r="AD39" s="59">
        <f t="shared" si="29"/>
        <v>46286.191353467228</v>
      </c>
      <c r="AE39" s="59">
        <v>0</v>
      </c>
      <c r="AF39" s="60">
        <f t="shared" si="27"/>
        <v>46286.191353467228</v>
      </c>
    </row>
    <row r="40" spans="1:32" x14ac:dyDescent="0.3">
      <c r="A40" s="63" t="s">
        <v>103</v>
      </c>
      <c r="B40" s="204">
        <f>+'Qtr3'!AC40</f>
        <v>0</v>
      </c>
      <c r="C40" s="59">
        <f>+'Qtr3'!AD40</f>
        <v>27400.316674995403</v>
      </c>
      <c r="D40" s="60">
        <f>+'Qtr3'!AE40</f>
        <v>0</v>
      </c>
      <c r="E40" s="196">
        <f>+'Qtr3'!AF40</f>
        <v>27400.316674995403</v>
      </c>
      <c r="F40" s="197">
        <v>0</v>
      </c>
      <c r="G40" s="54">
        <v>0</v>
      </c>
      <c r="H40" s="62">
        <v>0</v>
      </c>
      <c r="I40" s="58">
        <f t="shared" si="17"/>
        <v>0</v>
      </c>
      <c r="J40" s="59">
        <f t="shared" si="18"/>
        <v>27400.316674995403</v>
      </c>
      <c r="K40" s="59">
        <f t="shared" si="18"/>
        <v>0</v>
      </c>
      <c r="L40" s="60">
        <f t="shared" si="19"/>
        <v>27400.316674995403</v>
      </c>
      <c r="M40" s="197"/>
      <c r="N40" s="54"/>
      <c r="O40" s="59"/>
      <c r="P40" s="54"/>
      <c r="Q40" s="54"/>
      <c r="R40" s="54"/>
      <c r="S40" s="54"/>
      <c r="T40" s="99"/>
      <c r="U40" s="58">
        <f t="shared" si="20"/>
        <v>0</v>
      </c>
      <c r="V40" s="59">
        <f t="shared" si="28"/>
        <v>27400.316674995403</v>
      </c>
      <c r="W40" s="59">
        <v>0</v>
      </c>
      <c r="X40" s="60">
        <f t="shared" si="22"/>
        <v>27400.316674995403</v>
      </c>
      <c r="Y40" s="61">
        <f t="shared" si="23"/>
        <v>5.6601915151167879E-3</v>
      </c>
      <c r="Z40" s="59"/>
      <c r="AA40" s="59">
        <f t="shared" si="24"/>
        <v>0</v>
      </c>
      <c r="AB40" s="62">
        <f t="shared" si="25"/>
        <v>1715.2683988750521</v>
      </c>
      <c r="AC40" s="58">
        <f t="shared" si="26"/>
        <v>0</v>
      </c>
      <c r="AD40" s="59">
        <f t="shared" si="29"/>
        <v>29115.585073870454</v>
      </c>
      <c r="AE40" s="59">
        <v>0</v>
      </c>
      <c r="AF40" s="60">
        <f t="shared" si="27"/>
        <v>29115.585073870454</v>
      </c>
    </row>
    <row r="41" spans="1:32" x14ac:dyDescent="0.3">
      <c r="A41" s="63" t="s">
        <v>7</v>
      </c>
      <c r="B41" s="204">
        <f>+'Qtr3'!AC41</f>
        <v>0</v>
      </c>
      <c r="C41" s="59">
        <f>+'Qtr3'!AD41</f>
        <v>0</v>
      </c>
      <c r="D41" s="60">
        <f>+'Qtr3'!AE41</f>
        <v>0</v>
      </c>
      <c r="E41" s="196">
        <f>+'Qtr3'!AF41</f>
        <v>0</v>
      </c>
      <c r="F41" s="197">
        <v>0</v>
      </c>
      <c r="G41" s="54">
        <v>0</v>
      </c>
      <c r="H41" s="62">
        <v>0</v>
      </c>
      <c r="I41" s="58">
        <f t="shared" si="17"/>
        <v>0</v>
      </c>
      <c r="J41" s="59">
        <f t="shared" si="18"/>
        <v>0</v>
      </c>
      <c r="K41" s="59">
        <f t="shared" si="18"/>
        <v>0</v>
      </c>
      <c r="L41" s="60">
        <f t="shared" si="19"/>
        <v>0</v>
      </c>
      <c r="M41" s="197"/>
      <c r="N41" s="54"/>
      <c r="O41" s="59"/>
      <c r="P41" s="54"/>
      <c r="Q41" s="54"/>
      <c r="R41" s="54"/>
      <c r="S41" s="54"/>
      <c r="T41" s="99"/>
      <c r="U41" s="58">
        <f t="shared" si="20"/>
        <v>0</v>
      </c>
      <c r="V41" s="59">
        <f t="shared" si="28"/>
        <v>0</v>
      </c>
      <c r="W41" s="59">
        <v>0</v>
      </c>
      <c r="X41" s="60">
        <f t="shared" si="22"/>
        <v>0</v>
      </c>
      <c r="Y41" s="61">
        <f t="shared" si="23"/>
        <v>0</v>
      </c>
      <c r="Z41" s="59"/>
      <c r="AA41" s="59">
        <f t="shared" si="24"/>
        <v>0</v>
      </c>
      <c r="AB41" s="62">
        <f t="shared" si="25"/>
        <v>0</v>
      </c>
      <c r="AC41" s="58">
        <f t="shared" si="26"/>
        <v>0</v>
      </c>
      <c r="AD41" s="59">
        <f t="shared" si="29"/>
        <v>0</v>
      </c>
      <c r="AE41" s="59">
        <v>0</v>
      </c>
      <c r="AF41" s="60">
        <f t="shared" si="27"/>
        <v>0</v>
      </c>
    </row>
    <row r="42" spans="1:32" x14ac:dyDescent="0.3">
      <c r="A42" s="100"/>
      <c r="B42" s="204">
        <f>+'Qtr3'!AC42</f>
        <v>0</v>
      </c>
      <c r="C42" s="59">
        <f>+'Qtr3'!AD42</f>
        <v>0</v>
      </c>
      <c r="D42" s="60">
        <f>+'Qtr3'!AE42</f>
        <v>0</v>
      </c>
      <c r="E42" s="196">
        <f>+'Qtr3'!AF42</f>
        <v>0</v>
      </c>
      <c r="F42" s="197">
        <v>0</v>
      </c>
      <c r="G42" s="54">
        <v>0</v>
      </c>
      <c r="H42" s="62">
        <v>0</v>
      </c>
      <c r="I42" s="58">
        <f t="shared" si="17"/>
        <v>0</v>
      </c>
      <c r="J42" s="59">
        <f t="shared" si="18"/>
        <v>0</v>
      </c>
      <c r="K42" s="59">
        <f t="shared" si="18"/>
        <v>0</v>
      </c>
      <c r="L42" s="60">
        <f t="shared" si="19"/>
        <v>0</v>
      </c>
      <c r="M42" s="197"/>
      <c r="N42" s="54"/>
      <c r="O42" s="59"/>
      <c r="P42" s="54"/>
      <c r="Q42" s="54"/>
      <c r="R42" s="54"/>
      <c r="S42" s="54"/>
      <c r="T42" s="99"/>
      <c r="U42" s="58">
        <f t="shared" si="20"/>
        <v>0</v>
      </c>
      <c r="V42" s="59">
        <f t="shared" si="28"/>
        <v>0</v>
      </c>
      <c r="W42" s="59">
        <v>0</v>
      </c>
      <c r="X42" s="60">
        <f t="shared" si="22"/>
        <v>0</v>
      </c>
      <c r="Y42" s="61">
        <f t="shared" si="23"/>
        <v>0</v>
      </c>
      <c r="Z42" s="59"/>
      <c r="AA42" s="59">
        <f t="shared" si="24"/>
        <v>0</v>
      </c>
      <c r="AB42" s="62">
        <f t="shared" si="25"/>
        <v>0</v>
      </c>
      <c r="AC42" s="58">
        <f t="shared" si="26"/>
        <v>0</v>
      </c>
      <c r="AD42" s="59">
        <f t="shared" si="29"/>
        <v>0</v>
      </c>
      <c r="AE42" s="59">
        <v>0</v>
      </c>
      <c r="AF42" s="60">
        <f t="shared" si="27"/>
        <v>0</v>
      </c>
    </row>
    <row r="43" spans="1:32" x14ac:dyDescent="0.3">
      <c r="A43" s="100"/>
      <c r="B43" s="204">
        <f>+'Qtr3'!AC43</f>
        <v>0</v>
      </c>
      <c r="C43" s="59">
        <f>+'Qtr3'!AD43</f>
        <v>0</v>
      </c>
      <c r="D43" s="60">
        <f>+'Qtr3'!AE43</f>
        <v>0</v>
      </c>
      <c r="E43" s="196">
        <f>+'Qtr3'!AF43</f>
        <v>0</v>
      </c>
      <c r="F43" s="197">
        <v>0</v>
      </c>
      <c r="G43" s="54">
        <v>0</v>
      </c>
      <c r="H43" s="62">
        <v>0</v>
      </c>
      <c r="I43" s="58">
        <f t="shared" si="17"/>
        <v>0</v>
      </c>
      <c r="J43" s="59">
        <f t="shared" si="18"/>
        <v>0</v>
      </c>
      <c r="K43" s="59">
        <f t="shared" si="18"/>
        <v>0</v>
      </c>
      <c r="L43" s="60">
        <f t="shared" si="19"/>
        <v>0</v>
      </c>
      <c r="M43" s="197"/>
      <c r="N43" s="54"/>
      <c r="O43" s="59"/>
      <c r="P43" s="54"/>
      <c r="Q43" s="54"/>
      <c r="R43" s="54"/>
      <c r="S43" s="54"/>
      <c r="T43" s="99"/>
      <c r="U43" s="58">
        <f t="shared" si="20"/>
        <v>0</v>
      </c>
      <c r="V43" s="59">
        <f t="shared" si="28"/>
        <v>0</v>
      </c>
      <c r="W43" s="59">
        <v>0</v>
      </c>
      <c r="X43" s="60">
        <f t="shared" si="22"/>
        <v>0</v>
      </c>
      <c r="Y43" s="61">
        <f t="shared" si="23"/>
        <v>0</v>
      </c>
      <c r="Z43" s="59"/>
      <c r="AA43" s="59">
        <f t="shared" si="24"/>
        <v>0</v>
      </c>
      <c r="AB43" s="62">
        <f t="shared" si="25"/>
        <v>0</v>
      </c>
      <c r="AC43" s="58">
        <f t="shared" si="26"/>
        <v>0</v>
      </c>
      <c r="AD43" s="59">
        <f t="shared" si="29"/>
        <v>0</v>
      </c>
      <c r="AE43" s="59">
        <v>0</v>
      </c>
      <c r="AF43" s="60">
        <f t="shared" si="27"/>
        <v>0</v>
      </c>
    </row>
    <row r="44" spans="1:32" x14ac:dyDescent="0.3">
      <c r="A44" s="63"/>
      <c r="B44" s="204">
        <f>+'Qtr3'!AC44</f>
        <v>0</v>
      </c>
      <c r="C44" s="59">
        <f>+'Qtr3'!AD44</f>
        <v>0</v>
      </c>
      <c r="D44" s="60">
        <f>+'Qtr3'!AE44</f>
        <v>0</v>
      </c>
      <c r="E44" s="196">
        <f>+'Qtr3'!AF44</f>
        <v>0</v>
      </c>
      <c r="F44" s="197">
        <v>0</v>
      </c>
      <c r="G44" s="54">
        <v>0</v>
      </c>
      <c r="H44" s="62">
        <v>0</v>
      </c>
      <c r="I44" s="58">
        <f t="shared" si="17"/>
        <v>0</v>
      </c>
      <c r="J44" s="59">
        <f t="shared" si="18"/>
        <v>0</v>
      </c>
      <c r="K44" s="59">
        <f t="shared" si="18"/>
        <v>0</v>
      </c>
      <c r="L44" s="60">
        <f t="shared" si="19"/>
        <v>0</v>
      </c>
      <c r="M44" s="197"/>
      <c r="N44" s="54"/>
      <c r="O44" s="59"/>
      <c r="P44" s="54"/>
      <c r="Q44" s="54"/>
      <c r="R44" s="54"/>
      <c r="S44" s="54"/>
      <c r="T44" s="99"/>
      <c r="U44" s="58">
        <f t="shared" si="20"/>
        <v>0</v>
      </c>
      <c r="V44" s="59">
        <f t="shared" si="28"/>
        <v>0</v>
      </c>
      <c r="W44" s="59">
        <v>0</v>
      </c>
      <c r="X44" s="60">
        <f t="shared" si="22"/>
        <v>0</v>
      </c>
      <c r="Y44" s="61">
        <f t="shared" si="23"/>
        <v>0</v>
      </c>
      <c r="Z44" s="59"/>
      <c r="AA44" s="59">
        <f t="shared" si="24"/>
        <v>0</v>
      </c>
      <c r="AB44" s="62">
        <f t="shared" si="25"/>
        <v>0</v>
      </c>
      <c r="AC44" s="58">
        <f t="shared" si="26"/>
        <v>0</v>
      </c>
      <c r="AD44" s="59">
        <f t="shared" si="29"/>
        <v>0</v>
      </c>
      <c r="AE44" s="59">
        <v>0</v>
      </c>
      <c r="AF44" s="60">
        <f t="shared" si="27"/>
        <v>0</v>
      </c>
    </row>
    <row r="45" spans="1:32" x14ac:dyDescent="0.3">
      <c r="A45" s="63"/>
      <c r="B45" s="204">
        <f>+'Qtr3'!AC45</f>
        <v>0</v>
      </c>
      <c r="C45" s="59">
        <f>+'Qtr3'!AD45</f>
        <v>0</v>
      </c>
      <c r="D45" s="60">
        <f>+'Qtr3'!AE45</f>
        <v>0</v>
      </c>
      <c r="E45" s="196">
        <f>+'Qtr3'!AF45</f>
        <v>0</v>
      </c>
      <c r="F45" s="197">
        <v>0</v>
      </c>
      <c r="G45" s="54">
        <v>0</v>
      </c>
      <c r="H45" s="62">
        <v>0</v>
      </c>
      <c r="I45" s="58">
        <f t="shared" si="17"/>
        <v>0</v>
      </c>
      <c r="J45" s="59">
        <f t="shared" si="18"/>
        <v>0</v>
      </c>
      <c r="K45" s="59">
        <f t="shared" si="18"/>
        <v>0</v>
      </c>
      <c r="L45" s="60">
        <f t="shared" si="19"/>
        <v>0</v>
      </c>
      <c r="M45" s="197"/>
      <c r="N45" s="54"/>
      <c r="O45" s="59"/>
      <c r="P45" s="54"/>
      <c r="Q45" s="54"/>
      <c r="R45" s="54"/>
      <c r="S45" s="54"/>
      <c r="T45" s="99"/>
      <c r="U45" s="58">
        <f t="shared" si="20"/>
        <v>0</v>
      </c>
      <c r="V45" s="59">
        <f t="shared" si="28"/>
        <v>0</v>
      </c>
      <c r="W45" s="59">
        <v>0</v>
      </c>
      <c r="X45" s="60">
        <f>+U45+V45+W45</f>
        <v>0</v>
      </c>
      <c r="Y45" s="61">
        <f t="shared" si="23"/>
        <v>0</v>
      </c>
      <c r="Z45" s="59"/>
      <c r="AA45" s="59">
        <f t="shared" si="24"/>
        <v>0</v>
      </c>
      <c r="AB45" s="62">
        <f t="shared" si="25"/>
        <v>0</v>
      </c>
      <c r="AC45" s="58">
        <f t="shared" si="26"/>
        <v>0</v>
      </c>
      <c r="AD45" s="59">
        <f t="shared" si="29"/>
        <v>0</v>
      </c>
      <c r="AE45" s="59">
        <v>0</v>
      </c>
      <c r="AF45" s="60">
        <f t="shared" si="27"/>
        <v>0</v>
      </c>
    </row>
    <row r="46" spans="1:32" ht="15" thickBot="1" x14ac:dyDescent="0.35">
      <c r="A46" s="101"/>
      <c r="B46" s="204">
        <f>+'Qtr3'!AC46</f>
        <v>0</v>
      </c>
      <c r="C46" s="71">
        <f>+'Qtr3'!AD46</f>
        <v>0</v>
      </c>
      <c r="D46" s="72">
        <f>+'Qtr3'!AE46</f>
        <v>0</v>
      </c>
      <c r="E46" s="196">
        <f>+'Qtr3'!AF46</f>
        <v>0</v>
      </c>
      <c r="F46" s="201">
        <v>0</v>
      </c>
      <c r="G46" s="103">
        <v>0</v>
      </c>
      <c r="H46" s="110">
        <v>0</v>
      </c>
      <c r="I46" s="105">
        <f t="shared" si="17"/>
        <v>0</v>
      </c>
      <c r="J46" s="106">
        <f t="shared" ref="J46:K46" si="30">+C46+G46</f>
        <v>0</v>
      </c>
      <c r="K46" s="106">
        <f t="shared" si="30"/>
        <v>0</v>
      </c>
      <c r="L46" s="107">
        <f t="shared" si="19"/>
        <v>0</v>
      </c>
      <c r="M46" s="201"/>
      <c r="N46" s="103"/>
      <c r="O46" s="106"/>
      <c r="P46" s="103"/>
      <c r="Q46" s="103"/>
      <c r="R46" s="103"/>
      <c r="S46" s="103"/>
      <c r="T46" s="108"/>
      <c r="U46" s="105">
        <f t="shared" si="20"/>
        <v>0</v>
      </c>
      <c r="V46" s="106">
        <v>0</v>
      </c>
      <c r="W46" s="106">
        <v>0</v>
      </c>
      <c r="X46" s="107"/>
      <c r="Y46" s="109">
        <f t="shared" si="23"/>
        <v>0</v>
      </c>
      <c r="Z46" s="106"/>
      <c r="AA46" s="106">
        <f t="shared" si="24"/>
        <v>0</v>
      </c>
      <c r="AB46" s="110">
        <f t="shared" si="25"/>
        <v>0</v>
      </c>
      <c r="AC46" s="105">
        <f t="shared" si="26"/>
        <v>0</v>
      </c>
      <c r="AD46" s="106">
        <f t="shared" si="29"/>
        <v>0</v>
      </c>
      <c r="AE46" s="106">
        <v>0</v>
      </c>
      <c r="AF46" s="107">
        <f t="shared" si="27"/>
        <v>0</v>
      </c>
    </row>
    <row r="47" spans="1:32" ht="15" thickBot="1" x14ac:dyDescent="0.35">
      <c r="A47" s="111" t="s">
        <v>13</v>
      </c>
      <c r="B47" s="205">
        <v>0</v>
      </c>
      <c r="C47" s="206">
        <f>SUM(C30:D46)</f>
        <v>420680.43870933534</v>
      </c>
      <c r="D47" s="206">
        <v>0</v>
      </c>
      <c r="E47" s="114">
        <f t="shared" ref="E47:L47" si="31">SUM(E30:F46)</f>
        <v>420680.43870933534</v>
      </c>
      <c r="F47" s="259">
        <f t="shared" si="31"/>
        <v>0</v>
      </c>
      <c r="G47" s="113">
        <f t="shared" si="31"/>
        <v>0</v>
      </c>
      <c r="H47" s="258">
        <f t="shared" si="31"/>
        <v>0</v>
      </c>
      <c r="I47" s="112"/>
      <c r="J47" s="113">
        <f t="shared" si="31"/>
        <v>420680.43870933534</v>
      </c>
      <c r="K47" s="113"/>
      <c r="L47" s="117">
        <f t="shared" si="31"/>
        <v>420680.43870933534</v>
      </c>
      <c r="M47" s="259">
        <f>SUM(M30:M46)</f>
        <v>0</v>
      </c>
      <c r="N47" s="113">
        <f t="shared" ref="N47:T47" si="32">SUM(N30:N46)</f>
        <v>600</v>
      </c>
      <c r="O47" s="206">
        <f t="shared" si="32"/>
        <v>0</v>
      </c>
      <c r="P47" s="113">
        <f t="shared" si="32"/>
        <v>0</v>
      </c>
      <c r="Q47" s="113">
        <f t="shared" si="32"/>
        <v>-4081.9199999999996</v>
      </c>
      <c r="R47" s="113">
        <f t="shared" si="32"/>
        <v>0</v>
      </c>
      <c r="S47" s="113">
        <f t="shared" si="32"/>
        <v>0</v>
      </c>
      <c r="T47" s="116">
        <f t="shared" si="32"/>
        <v>0</v>
      </c>
      <c r="U47" s="112"/>
      <c r="V47" s="113">
        <f>SUM(V30:V46)</f>
        <v>417198.51870933536</v>
      </c>
      <c r="W47" s="113">
        <f t="shared" ref="W47:X47" si="33">SUM(W30:W46)</f>
        <v>0</v>
      </c>
      <c r="X47" s="117">
        <f t="shared" si="33"/>
        <v>417198.51870933536</v>
      </c>
      <c r="Y47" s="118">
        <f t="shared" si="23"/>
        <v>8.6182343938850436E-2</v>
      </c>
      <c r="Z47" s="113"/>
      <c r="AA47" s="113">
        <f>SUM(AA30:AA46)</f>
        <v>0</v>
      </c>
      <c r="AB47" s="116">
        <f>SUM(AB30:AB46)</f>
        <v>26116.757834869994</v>
      </c>
      <c r="AC47" s="112">
        <f t="shared" si="26"/>
        <v>0</v>
      </c>
      <c r="AD47" s="113">
        <f>SUM(AD30:AD46)</f>
        <v>443315.27654420538</v>
      </c>
      <c r="AE47" s="113">
        <f t="shared" ref="AE47:AF47" si="34">SUM(AE30:AE46)</f>
        <v>0</v>
      </c>
      <c r="AF47" s="117">
        <f t="shared" si="34"/>
        <v>443315.27654420538</v>
      </c>
    </row>
    <row r="48" spans="1:32" x14ac:dyDescent="0.3">
      <c r="A48" s="119" t="s">
        <v>104</v>
      </c>
      <c r="B48" s="204">
        <f>+'Qtr3'!AC48</f>
        <v>0</v>
      </c>
      <c r="C48" s="180">
        <f>+'Qtr3'!AD48</f>
        <v>40158.219231318108</v>
      </c>
      <c r="D48" s="180">
        <f>+'Qtr3'!AE48</f>
        <v>0</v>
      </c>
      <c r="E48" s="55">
        <f>+'Qtr3'!AF48</f>
        <v>40158.219231318108</v>
      </c>
      <c r="F48" s="90">
        <v>0</v>
      </c>
      <c r="G48" s="122">
        <v>0</v>
      </c>
      <c r="H48" s="91">
        <v>0</v>
      </c>
      <c r="I48" s="87">
        <f t="shared" ref="I48:I56" si="35">B48+F48</f>
        <v>0</v>
      </c>
      <c r="J48" s="88">
        <f t="shared" ref="J48:K56" si="36">+C48+G48</f>
        <v>40158.219231318108</v>
      </c>
      <c r="K48" s="88">
        <f t="shared" si="36"/>
        <v>0</v>
      </c>
      <c r="L48" s="89">
        <f t="shared" ref="L48:L56" si="37">I48+J48+K48</f>
        <v>40158.219231318108</v>
      </c>
      <c r="M48" s="90"/>
      <c r="N48" s="122"/>
      <c r="O48" s="88"/>
      <c r="P48" s="122"/>
      <c r="Q48" s="122">
        <v>-272.62</v>
      </c>
      <c r="R48" s="122"/>
      <c r="S48" s="122"/>
      <c r="T48" s="124"/>
      <c r="U48" s="87">
        <f t="shared" si="20"/>
        <v>0</v>
      </c>
      <c r="V48" s="88">
        <f t="shared" si="28"/>
        <v>39885.599231318105</v>
      </c>
      <c r="W48" s="88">
        <v>0</v>
      </c>
      <c r="X48" s="89">
        <f t="shared" si="22"/>
        <v>39885.599231318105</v>
      </c>
      <c r="Y48" s="97">
        <f t="shared" si="23"/>
        <v>8.2393255896373065E-3</v>
      </c>
      <c r="Z48" s="88"/>
      <c r="AA48" s="88">
        <f t="shared" si="24"/>
        <v>0</v>
      </c>
      <c r="AB48" s="91">
        <f t="shared" si="25"/>
        <v>2496.850994211602</v>
      </c>
      <c r="AC48" s="87">
        <f t="shared" si="26"/>
        <v>0</v>
      </c>
      <c r="AD48" s="88">
        <f t="shared" si="29"/>
        <v>42382.450225529705</v>
      </c>
      <c r="AE48" s="88">
        <v>0</v>
      </c>
      <c r="AF48" s="89">
        <f t="shared" si="27"/>
        <v>42382.450225529705</v>
      </c>
    </row>
    <row r="49" spans="1:32" x14ac:dyDescent="0.3">
      <c r="A49" s="63" t="s">
        <v>33</v>
      </c>
      <c r="B49" s="204">
        <f>+'Qtr3'!AC49</f>
        <v>0</v>
      </c>
      <c r="C49" s="59">
        <f>+'Qtr3'!AD49</f>
        <v>121106.51215752133</v>
      </c>
      <c r="D49" s="59">
        <f>+'Qtr3'!AE49</f>
        <v>0</v>
      </c>
      <c r="E49" s="55">
        <f>+'Qtr3'!AF49</f>
        <v>121106.51215752133</v>
      </c>
      <c r="F49" s="197">
        <v>0</v>
      </c>
      <c r="G49" s="54">
        <v>0</v>
      </c>
      <c r="H49" s="62">
        <v>0</v>
      </c>
      <c r="I49" s="58">
        <f t="shared" si="35"/>
        <v>0</v>
      </c>
      <c r="J49" s="59">
        <f t="shared" si="36"/>
        <v>121106.51215752133</v>
      </c>
      <c r="K49" s="59">
        <f t="shared" si="36"/>
        <v>0</v>
      </c>
      <c r="L49" s="60">
        <f t="shared" si="37"/>
        <v>121106.51215752133</v>
      </c>
      <c r="M49" s="197"/>
      <c r="N49" s="54"/>
      <c r="O49" s="59"/>
      <c r="P49" s="54"/>
      <c r="Q49" s="54">
        <v>-1296.6500000000001</v>
      </c>
      <c r="R49" s="54"/>
      <c r="S49" s="54"/>
      <c r="T49" s="99"/>
      <c r="U49" s="58">
        <f t="shared" si="20"/>
        <v>0</v>
      </c>
      <c r="V49" s="59">
        <f t="shared" si="28"/>
        <v>119809.86215752133</v>
      </c>
      <c r="W49" s="59">
        <v>0</v>
      </c>
      <c r="X49" s="60">
        <f t="shared" si="22"/>
        <v>119809.86215752133</v>
      </c>
      <c r="Y49" s="61">
        <f>X49/$X$81</f>
        <v>2.4749595899019948E-2</v>
      </c>
      <c r="Z49" s="59"/>
      <c r="AA49" s="59">
        <f t="shared" si="24"/>
        <v>0</v>
      </c>
      <c r="AB49" s="62">
        <f t="shared" si="25"/>
        <v>7500.1348659561345</v>
      </c>
      <c r="AC49" s="58">
        <f t="shared" si="26"/>
        <v>0</v>
      </c>
      <c r="AD49" s="59">
        <f t="shared" si="29"/>
        <v>127309.99702347747</v>
      </c>
      <c r="AE49" s="59">
        <v>0</v>
      </c>
      <c r="AF49" s="60">
        <f t="shared" si="27"/>
        <v>127309.99702347747</v>
      </c>
    </row>
    <row r="50" spans="1:32" x14ac:dyDescent="0.3">
      <c r="A50" s="63" t="s">
        <v>14</v>
      </c>
      <c r="B50" s="204">
        <f>+'Qtr3'!AC50</f>
        <v>0</v>
      </c>
      <c r="C50" s="59">
        <f>+'Qtr3'!AD50</f>
        <v>858915.62343436677</v>
      </c>
      <c r="D50" s="59">
        <f>+'Qtr3'!AE50</f>
        <v>0</v>
      </c>
      <c r="E50" s="55">
        <f>+'Qtr3'!AF50</f>
        <v>858915.62343436677</v>
      </c>
      <c r="F50" s="197">
        <v>0</v>
      </c>
      <c r="G50" s="54">
        <v>0</v>
      </c>
      <c r="H50" s="62">
        <v>0</v>
      </c>
      <c r="I50" s="58">
        <f t="shared" si="35"/>
        <v>0</v>
      </c>
      <c r="J50" s="59">
        <f t="shared" si="36"/>
        <v>858915.62343436677</v>
      </c>
      <c r="K50" s="59">
        <f t="shared" si="36"/>
        <v>0</v>
      </c>
      <c r="L50" s="60">
        <f t="shared" si="37"/>
        <v>858915.62343436677</v>
      </c>
      <c r="M50" s="197"/>
      <c r="N50" s="54"/>
      <c r="O50" s="59"/>
      <c r="P50" s="54"/>
      <c r="Q50" s="54">
        <v>-9195.99</v>
      </c>
      <c r="R50" s="54"/>
      <c r="S50" s="54"/>
      <c r="T50" s="99"/>
      <c r="U50" s="58">
        <f t="shared" si="20"/>
        <v>0</v>
      </c>
      <c r="V50" s="59">
        <f t="shared" si="28"/>
        <v>849719.63343436678</v>
      </c>
      <c r="W50" s="59">
        <v>0</v>
      </c>
      <c r="X50" s="60">
        <f t="shared" si="22"/>
        <v>849719.63343436678</v>
      </c>
      <c r="Y50" s="61">
        <f t="shared" si="23"/>
        <v>0.17552993698727598</v>
      </c>
      <c r="Z50" s="59"/>
      <c r="AA50" s="59">
        <f t="shared" si="24"/>
        <v>0</v>
      </c>
      <c r="AB50" s="62">
        <f t="shared" si="25"/>
        <v>53192.714975580006</v>
      </c>
      <c r="AC50" s="58">
        <f t="shared" si="26"/>
        <v>0</v>
      </c>
      <c r="AD50" s="59">
        <f t="shared" si="29"/>
        <v>902912.34840994678</v>
      </c>
      <c r="AE50" s="59">
        <v>0</v>
      </c>
      <c r="AF50" s="60">
        <f t="shared" si="27"/>
        <v>902912.34840994678</v>
      </c>
    </row>
    <row r="51" spans="1:32" x14ac:dyDescent="0.3">
      <c r="A51" s="63" t="s">
        <v>65</v>
      </c>
      <c r="B51" s="204">
        <f>+'Qtr3'!AC51</f>
        <v>0</v>
      </c>
      <c r="C51" s="59">
        <f>+'Qtr3'!AD51</f>
        <v>18530.556080446881</v>
      </c>
      <c r="D51" s="59">
        <f>+'Qtr3'!AE51</f>
        <v>0</v>
      </c>
      <c r="E51" s="55">
        <f>+'Qtr3'!AF51</f>
        <v>18530.556080446881</v>
      </c>
      <c r="F51" s="197">
        <v>0</v>
      </c>
      <c r="G51" s="54">
        <v>0</v>
      </c>
      <c r="H51" s="62">
        <v>0</v>
      </c>
      <c r="I51" s="58">
        <f t="shared" si="35"/>
        <v>0</v>
      </c>
      <c r="J51" s="59">
        <f t="shared" si="36"/>
        <v>18530.556080446881</v>
      </c>
      <c r="K51" s="59">
        <f t="shared" si="36"/>
        <v>0</v>
      </c>
      <c r="L51" s="60">
        <f t="shared" si="37"/>
        <v>18530.556080446881</v>
      </c>
      <c r="M51" s="197"/>
      <c r="N51" s="54"/>
      <c r="O51" s="59"/>
      <c r="P51" s="54"/>
      <c r="Q51" s="54">
        <v>-197.4</v>
      </c>
      <c r="R51" s="54"/>
      <c r="S51" s="54"/>
      <c r="T51" s="99"/>
      <c r="U51" s="58">
        <f t="shared" si="20"/>
        <v>0</v>
      </c>
      <c r="V51" s="59">
        <f t="shared" si="28"/>
        <v>18333.156080446879</v>
      </c>
      <c r="W51" s="59">
        <v>0</v>
      </c>
      <c r="X51" s="60">
        <f t="shared" si="22"/>
        <v>18333.156080446879</v>
      </c>
      <c r="Y51" s="61">
        <f t="shared" si="23"/>
        <v>3.7871523793939722E-3</v>
      </c>
      <c r="Z51" s="59"/>
      <c r="AA51" s="59">
        <f t="shared" si="24"/>
        <v>0</v>
      </c>
      <c r="AB51" s="62">
        <f t="shared" si="25"/>
        <v>1147.6613080582149</v>
      </c>
      <c r="AC51" s="58">
        <f t="shared" si="26"/>
        <v>0</v>
      </c>
      <c r="AD51" s="59">
        <f t="shared" si="29"/>
        <v>19480.817388505093</v>
      </c>
      <c r="AE51" s="59">
        <v>0</v>
      </c>
      <c r="AF51" s="60">
        <f t="shared" si="27"/>
        <v>19480.817388505093</v>
      </c>
    </row>
    <row r="52" spans="1:32" x14ac:dyDescent="0.3">
      <c r="A52" s="63" t="s">
        <v>105</v>
      </c>
      <c r="B52" s="204">
        <f>+'Qtr3'!AC52</f>
        <v>0</v>
      </c>
      <c r="C52" s="59">
        <f>+'Qtr3'!AD52</f>
        <v>3884.4405037738352</v>
      </c>
      <c r="D52" s="59">
        <f>+'Qtr3'!AE52</f>
        <v>0</v>
      </c>
      <c r="E52" s="55">
        <f>+'Qtr3'!AF52</f>
        <v>3884.4405037738352</v>
      </c>
      <c r="F52" s="197">
        <v>0</v>
      </c>
      <c r="G52" s="54">
        <v>0</v>
      </c>
      <c r="H52" s="62">
        <v>0</v>
      </c>
      <c r="I52" s="58">
        <f t="shared" si="35"/>
        <v>0</v>
      </c>
      <c r="J52" s="59">
        <f t="shared" si="36"/>
        <v>3884.4405037738352</v>
      </c>
      <c r="K52" s="59">
        <f t="shared" si="36"/>
        <v>0</v>
      </c>
      <c r="L52" s="60">
        <f t="shared" si="37"/>
        <v>3884.4405037738352</v>
      </c>
      <c r="M52" s="197"/>
      <c r="N52" s="54"/>
      <c r="O52" s="59"/>
      <c r="P52" s="54"/>
      <c r="Q52" s="54"/>
      <c r="R52" s="54"/>
      <c r="S52" s="54"/>
      <c r="T52" s="99"/>
      <c r="U52" s="58">
        <f t="shared" si="20"/>
        <v>0</v>
      </c>
      <c r="V52" s="59">
        <f t="shared" si="28"/>
        <v>3884.4405037738352</v>
      </c>
      <c r="W52" s="59">
        <v>0</v>
      </c>
      <c r="X52" s="60">
        <f t="shared" si="22"/>
        <v>3884.4405037738352</v>
      </c>
      <c r="Y52" s="61">
        <f t="shared" si="23"/>
        <v>8.0242419973565254E-4</v>
      </c>
      <c r="Z52" s="59"/>
      <c r="AA52" s="59">
        <f t="shared" si="24"/>
        <v>0</v>
      </c>
      <c r="AB52" s="62">
        <f t="shared" si="25"/>
        <v>243.16719118483198</v>
      </c>
      <c r="AC52" s="58">
        <f t="shared" si="26"/>
        <v>0</v>
      </c>
      <c r="AD52" s="59">
        <f t="shared" si="29"/>
        <v>4127.6076949586668</v>
      </c>
      <c r="AE52" s="59">
        <v>0</v>
      </c>
      <c r="AF52" s="60">
        <f t="shared" si="27"/>
        <v>4127.6076949586668</v>
      </c>
    </row>
    <row r="53" spans="1:32" x14ac:dyDescent="0.3">
      <c r="A53" s="63"/>
      <c r="B53" s="204">
        <f>+'Qtr3'!AC53</f>
        <v>0</v>
      </c>
      <c r="C53" s="59">
        <f>+'Qtr3'!AD53</f>
        <v>0</v>
      </c>
      <c r="D53" s="59">
        <f>+'Qtr3'!AE53</f>
        <v>0</v>
      </c>
      <c r="E53" s="55">
        <f>+'Qtr3'!AF53</f>
        <v>0</v>
      </c>
      <c r="F53" s="197">
        <v>0</v>
      </c>
      <c r="G53" s="54">
        <v>0</v>
      </c>
      <c r="H53" s="62">
        <v>0</v>
      </c>
      <c r="I53" s="58">
        <f t="shared" si="35"/>
        <v>0</v>
      </c>
      <c r="J53" s="59">
        <f t="shared" si="36"/>
        <v>0</v>
      </c>
      <c r="K53" s="59">
        <f t="shared" si="36"/>
        <v>0</v>
      </c>
      <c r="L53" s="60">
        <f t="shared" si="37"/>
        <v>0</v>
      </c>
      <c r="M53" s="197"/>
      <c r="N53" s="54"/>
      <c r="O53" s="59"/>
      <c r="P53" s="54"/>
      <c r="Q53" s="54"/>
      <c r="R53" s="54"/>
      <c r="S53" s="54"/>
      <c r="T53" s="99"/>
      <c r="U53" s="58">
        <f t="shared" si="20"/>
        <v>0</v>
      </c>
      <c r="V53" s="59">
        <f t="shared" si="28"/>
        <v>0</v>
      </c>
      <c r="W53" s="59">
        <v>0</v>
      </c>
      <c r="X53" s="60">
        <f t="shared" si="22"/>
        <v>0</v>
      </c>
      <c r="Y53" s="61">
        <f>X53/$X$81</f>
        <v>0</v>
      </c>
      <c r="Z53" s="59"/>
      <c r="AA53" s="59">
        <f t="shared" si="24"/>
        <v>0</v>
      </c>
      <c r="AB53" s="62">
        <f t="shared" si="25"/>
        <v>0</v>
      </c>
      <c r="AC53" s="58">
        <f t="shared" si="26"/>
        <v>0</v>
      </c>
      <c r="AD53" s="59">
        <f t="shared" si="29"/>
        <v>0</v>
      </c>
      <c r="AE53" s="59">
        <v>0</v>
      </c>
      <c r="AF53" s="60">
        <f t="shared" si="27"/>
        <v>0</v>
      </c>
    </row>
    <row r="54" spans="1:32" x14ac:dyDescent="0.3">
      <c r="A54" s="63"/>
      <c r="B54" s="204">
        <f>+'Qtr3'!AC54</f>
        <v>0</v>
      </c>
      <c r="C54" s="59">
        <f>+'Qtr3'!AD54</f>
        <v>0</v>
      </c>
      <c r="D54" s="59">
        <f>+'Qtr3'!AE54</f>
        <v>0</v>
      </c>
      <c r="E54" s="55">
        <f>+'Qtr3'!AF54</f>
        <v>0</v>
      </c>
      <c r="F54" s="197">
        <v>0</v>
      </c>
      <c r="G54" s="54">
        <v>0</v>
      </c>
      <c r="H54" s="62">
        <v>0</v>
      </c>
      <c r="I54" s="58">
        <f t="shared" si="35"/>
        <v>0</v>
      </c>
      <c r="J54" s="59">
        <f t="shared" si="36"/>
        <v>0</v>
      </c>
      <c r="K54" s="59">
        <f t="shared" si="36"/>
        <v>0</v>
      </c>
      <c r="L54" s="60">
        <f t="shared" si="37"/>
        <v>0</v>
      </c>
      <c r="M54" s="197"/>
      <c r="N54" s="54"/>
      <c r="O54" s="59"/>
      <c r="P54" s="54"/>
      <c r="Q54" s="54"/>
      <c r="R54" s="54"/>
      <c r="S54" s="54"/>
      <c r="T54" s="99"/>
      <c r="U54" s="58">
        <f t="shared" si="20"/>
        <v>0</v>
      </c>
      <c r="V54" s="59">
        <f t="shared" si="28"/>
        <v>0</v>
      </c>
      <c r="W54" s="59">
        <v>0</v>
      </c>
      <c r="X54" s="60">
        <f t="shared" si="22"/>
        <v>0</v>
      </c>
      <c r="Y54" s="61">
        <f>X54/$X$81</f>
        <v>0</v>
      </c>
      <c r="Z54" s="59"/>
      <c r="AA54" s="59">
        <f t="shared" si="24"/>
        <v>0</v>
      </c>
      <c r="AB54" s="62">
        <f t="shared" si="25"/>
        <v>0</v>
      </c>
      <c r="AC54" s="58">
        <f t="shared" si="26"/>
        <v>0</v>
      </c>
      <c r="AD54" s="59">
        <f t="shared" si="29"/>
        <v>0</v>
      </c>
      <c r="AE54" s="59">
        <v>0</v>
      </c>
      <c r="AF54" s="60">
        <f t="shared" si="27"/>
        <v>0</v>
      </c>
    </row>
    <row r="55" spans="1:32" x14ac:dyDescent="0.3">
      <c r="A55" s="63"/>
      <c r="B55" s="204">
        <f>+'Qtr3'!AC55</f>
        <v>0</v>
      </c>
      <c r="C55" s="59">
        <f>+'Qtr3'!AD55</f>
        <v>0</v>
      </c>
      <c r="D55" s="59">
        <f>+'Qtr3'!AE55</f>
        <v>0</v>
      </c>
      <c r="E55" s="55">
        <f>+'Qtr3'!AF55</f>
        <v>0</v>
      </c>
      <c r="F55" s="197">
        <v>0</v>
      </c>
      <c r="G55" s="54">
        <v>0</v>
      </c>
      <c r="H55" s="62">
        <v>0</v>
      </c>
      <c r="I55" s="58">
        <f t="shared" si="35"/>
        <v>0</v>
      </c>
      <c r="J55" s="59">
        <f t="shared" si="36"/>
        <v>0</v>
      </c>
      <c r="K55" s="59">
        <f t="shared" si="36"/>
        <v>0</v>
      </c>
      <c r="L55" s="60">
        <f t="shared" si="37"/>
        <v>0</v>
      </c>
      <c r="M55" s="197"/>
      <c r="N55" s="54"/>
      <c r="O55" s="59"/>
      <c r="P55" s="54"/>
      <c r="Q55" s="54"/>
      <c r="R55" s="54"/>
      <c r="S55" s="54"/>
      <c r="T55" s="99"/>
      <c r="U55" s="58">
        <f t="shared" si="20"/>
        <v>0</v>
      </c>
      <c r="V55" s="59">
        <f t="shared" si="28"/>
        <v>0</v>
      </c>
      <c r="W55" s="59">
        <v>0</v>
      </c>
      <c r="X55" s="60">
        <f t="shared" si="22"/>
        <v>0</v>
      </c>
      <c r="Y55" s="61">
        <f>X55/$X$81</f>
        <v>0</v>
      </c>
      <c r="Z55" s="59"/>
      <c r="AA55" s="59">
        <f t="shared" si="24"/>
        <v>0</v>
      </c>
      <c r="AB55" s="62">
        <f t="shared" si="25"/>
        <v>0</v>
      </c>
      <c r="AC55" s="58">
        <f t="shared" si="26"/>
        <v>0</v>
      </c>
      <c r="AD55" s="59">
        <f t="shared" si="29"/>
        <v>0</v>
      </c>
      <c r="AE55" s="59">
        <v>0</v>
      </c>
      <c r="AF55" s="60">
        <f t="shared" si="27"/>
        <v>0</v>
      </c>
    </row>
    <row r="56" spans="1:32" ht="15" thickBot="1" x14ac:dyDescent="0.35">
      <c r="A56" s="101"/>
      <c r="B56" s="204">
        <f>+'Qtr3'!AC56</f>
        <v>0</v>
      </c>
      <c r="C56" s="71">
        <f>+'Qtr3'!AD56</f>
        <v>0</v>
      </c>
      <c r="D56" s="71">
        <f>+'Qtr3'!AE56</f>
        <v>0</v>
      </c>
      <c r="E56" s="55">
        <f>+'Qtr3'!AF56</f>
        <v>0</v>
      </c>
      <c r="F56" s="201">
        <v>0</v>
      </c>
      <c r="G56" s="103">
        <v>0</v>
      </c>
      <c r="H56" s="110">
        <v>0</v>
      </c>
      <c r="I56" s="105">
        <f t="shared" si="35"/>
        <v>0</v>
      </c>
      <c r="J56" s="106">
        <f t="shared" si="36"/>
        <v>0</v>
      </c>
      <c r="K56" s="106">
        <f t="shared" si="36"/>
        <v>0</v>
      </c>
      <c r="L56" s="107">
        <f t="shared" si="37"/>
        <v>0</v>
      </c>
      <c r="M56" s="201"/>
      <c r="N56" s="103"/>
      <c r="O56" s="106"/>
      <c r="P56" s="103"/>
      <c r="Q56" s="103"/>
      <c r="R56" s="103"/>
      <c r="S56" s="103"/>
      <c r="T56" s="108"/>
      <c r="U56" s="105">
        <f t="shared" si="20"/>
        <v>0</v>
      </c>
      <c r="V56" s="106">
        <f t="shared" si="28"/>
        <v>0</v>
      </c>
      <c r="W56" s="106">
        <v>0</v>
      </c>
      <c r="X56" s="107">
        <f t="shared" si="22"/>
        <v>0</v>
      </c>
      <c r="Y56" s="109">
        <f>X56/$X$81</f>
        <v>0</v>
      </c>
      <c r="Z56" s="106"/>
      <c r="AA56" s="106">
        <f t="shared" si="24"/>
        <v>0</v>
      </c>
      <c r="AB56" s="110">
        <f t="shared" si="25"/>
        <v>0</v>
      </c>
      <c r="AC56" s="105">
        <f t="shared" si="26"/>
        <v>0</v>
      </c>
      <c r="AD56" s="106">
        <f t="shared" si="29"/>
        <v>0</v>
      </c>
      <c r="AE56" s="106">
        <v>0</v>
      </c>
      <c r="AF56" s="107">
        <f t="shared" si="27"/>
        <v>0</v>
      </c>
    </row>
    <row r="57" spans="1:32" ht="15" thickBot="1" x14ac:dyDescent="0.35">
      <c r="A57" s="111" t="s">
        <v>15</v>
      </c>
      <c r="B57" s="205">
        <v>0</v>
      </c>
      <c r="C57" s="206">
        <f>SUM(C48:C56)</f>
        <v>1042595.351407427</v>
      </c>
      <c r="D57" s="206">
        <v>0</v>
      </c>
      <c r="E57" s="114">
        <f t="shared" ref="E57" si="38">+B57+C57+D57</f>
        <v>1042595.351407427</v>
      </c>
      <c r="F57" s="115">
        <f t="shared" ref="F57:X57" si="39">SUM(F48:F56)</f>
        <v>0</v>
      </c>
      <c r="G57" s="113">
        <f t="shared" si="39"/>
        <v>0</v>
      </c>
      <c r="H57" s="116">
        <f t="shared" si="39"/>
        <v>0</v>
      </c>
      <c r="I57" s="112">
        <f t="shared" si="39"/>
        <v>0</v>
      </c>
      <c r="J57" s="113">
        <f t="shared" si="39"/>
        <v>1042595.351407427</v>
      </c>
      <c r="K57" s="113">
        <f t="shared" si="39"/>
        <v>0</v>
      </c>
      <c r="L57" s="117">
        <f t="shared" si="39"/>
        <v>1042595.351407427</v>
      </c>
      <c r="M57" s="115">
        <f t="shared" si="39"/>
        <v>0</v>
      </c>
      <c r="N57" s="113">
        <f t="shared" si="39"/>
        <v>0</v>
      </c>
      <c r="O57" s="113">
        <f t="shared" si="39"/>
        <v>0</v>
      </c>
      <c r="P57" s="113">
        <f t="shared" si="39"/>
        <v>0</v>
      </c>
      <c r="Q57" s="113">
        <f t="shared" si="39"/>
        <v>-10962.66</v>
      </c>
      <c r="R57" s="113">
        <f t="shared" si="39"/>
        <v>0</v>
      </c>
      <c r="S57" s="113">
        <f t="shared" si="39"/>
        <v>0</v>
      </c>
      <c r="T57" s="116">
        <f t="shared" si="39"/>
        <v>0</v>
      </c>
      <c r="U57" s="112">
        <f t="shared" si="39"/>
        <v>0</v>
      </c>
      <c r="V57" s="113">
        <f t="shared" si="39"/>
        <v>1031632.691407427</v>
      </c>
      <c r="W57" s="113">
        <f t="shared" si="39"/>
        <v>0</v>
      </c>
      <c r="X57" s="117">
        <f t="shared" si="39"/>
        <v>1031632.691407427</v>
      </c>
      <c r="Y57" s="118">
        <f>SUM(Y48:Y56)</f>
        <v>0.21310843505506286</v>
      </c>
      <c r="Z57" s="113"/>
      <c r="AA57" s="113">
        <f>SUM(AA48:AA56)</f>
        <v>0</v>
      </c>
      <c r="AB57" s="116">
        <f>SUM(AB48:AB56)</f>
        <v>64580.529334990795</v>
      </c>
      <c r="AC57" s="112">
        <f t="shared" si="26"/>
        <v>0</v>
      </c>
      <c r="AD57" s="113">
        <f>SUM(AD48:AD56)</f>
        <v>1096213.2207424177</v>
      </c>
      <c r="AE57" s="113">
        <f t="shared" ref="AE57:AF57" si="40">SUM(AE48:AE56)</f>
        <v>0</v>
      </c>
      <c r="AF57" s="117">
        <f t="shared" si="40"/>
        <v>1096213.2207424177</v>
      </c>
    </row>
    <row r="58" spans="1:32" ht="15" thickBot="1" x14ac:dyDescent="0.35">
      <c r="A58" s="125" t="s">
        <v>16</v>
      </c>
      <c r="B58" s="77">
        <f t="shared" ref="B58" si="41">SUM(B30:B57)</f>
        <v>0</v>
      </c>
      <c r="C58" s="81">
        <f>+C47+C57</f>
        <v>1463275.7901167623</v>
      </c>
      <c r="D58" s="81">
        <f t="shared" ref="D58:X58" si="42">+D47+D57</f>
        <v>0</v>
      </c>
      <c r="E58" s="79">
        <f t="shared" si="42"/>
        <v>1463275.7901167623</v>
      </c>
      <c r="F58" s="80">
        <f t="shared" si="42"/>
        <v>0</v>
      </c>
      <c r="G58" s="81">
        <f t="shared" si="42"/>
        <v>0</v>
      </c>
      <c r="H58" s="82">
        <f t="shared" si="42"/>
        <v>0</v>
      </c>
      <c r="I58" s="77">
        <f t="shared" si="42"/>
        <v>0</v>
      </c>
      <c r="J58" s="81">
        <f t="shared" si="42"/>
        <v>1463275.7901167623</v>
      </c>
      <c r="K58" s="81">
        <f t="shared" si="42"/>
        <v>0</v>
      </c>
      <c r="L58" s="79">
        <f t="shared" si="42"/>
        <v>1463275.7901167623</v>
      </c>
      <c r="M58" s="80">
        <f t="shared" si="42"/>
        <v>0</v>
      </c>
      <c r="N58" s="81">
        <f t="shared" si="42"/>
        <v>600</v>
      </c>
      <c r="O58" s="81">
        <f t="shared" si="42"/>
        <v>0</v>
      </c>
      <c r="P58" s="81">
        <f t="shared" si="42"/>
        <v>0</v>
      </c>
      <c r="Q58" s="81">
        <f t="shared" si="42"/>
        <v>-15044.58</v>
      </c>
      <c r="R58" s="81">
        <f t="shared" si="42"/>
        <v>0</v>
      </c>
      <c r="S58" s="81">
        <f t="shared" si="42"/>
        <v>0</v>
      </c>
      <c r="T58" s="82">
        <f t="shared" si="42"/>
        <v>0</v>
      </c>
      <c r="U58" s="77">
        <f t="shared" si="42"/>
        <v>0</v>
      </c>
      <c r="V58" s="81">
        <f t="shared" si="42"/>
        <v>1448831.2101167622</v>
      </c>
      <c r="W58" s="81">
        <f t="shared" si="42"/>
        <v>0</v>
      </c>
      <c r="X58" s="79">
        <f t="shared" si="42"/>
        <v>1448831.2101167622</v>
      </c>
      <c r="Y58" s="84">
        <f>+Y47+Y57</f>
        <v>0.29929077899391332</v>
      </c>
      <c r="Z58" s="81">
        <f>SUM(Z30:Z57)</f>
        <v>0</v>
      </c>
      <c r="AA58" s="81">
        <f>+AA47+AA57</f>
        <v>0</v>
      </c>
      <c r="AB58" s="82">
        <f>+AB47+AB57</f>
        <v>90697.287169860792</v>
      </c>
      <c r="AC58" s="77">
        <f t="shared" ref="AC58" si="43">SUM(AC30:AC57)</f>
        <v>0</v>
      </c>
      <c r="AD58" s="81">
        <f>+AD47+AD57</f>
        <v>1539528.4972866231</v>
      </c>
      <c r="AE58" s="81">
        <f t="shared" ref="AE58:AF58" si="44">+AE47+AE57</f>
        <v>0</v>
      </c>
      <c r="AF58" s="79">
        <f t="shared" si="44"/>
        <v>1539528.4972866231</v>
      </c>
    </row>
    <row r="59" spans="1:32" ht="3.75" customHeight="1" thickTop="1" x14ac:dyDescent="0.4">
      <c r="A59" s="86"/>
      <c r="B59" s="87"/>
      <c r="C59" s="88"/>
      <c r="D59" s="88"/>
      <c r="E59" s="89"/>
      <c r="F59" s="95"/>
      <c r="G59" s="93"/>
      <c r="H59" s="96"/>
      <c r="I59" s="92"/>
      <c r="J59" s="93"/>
      <c r="K59" s="93"/>
      <c r="L59" s="94"/>
      <c r="M59" s="95"/>
      <c r="N59" s="126"/>
      <c r="O59" s="126"/>
      <c r="P59" s="126"/>
      <c r="Q59" s="126"/>
      <c r="R59" s="126"/>
      <c r="S59" s="126"/>
      <c r="T59" s="127"/>
      <c r="U59" s="87"/>
      <c r="V59" s="88"/>
      <c r="W59" s="88"/>
      <c r="X59" s="89"/>
      <c r="Y59" s="97"/>
      <c r="Z59" s="88"/>
      <c r="AA59" s="88"/>
      <c r="AB59" s="91"/>
      <c r="AC59" s="87"/>
      <c r="AD59" s="88"/>
      <c r="AE59" s="88"/>
      <c r="AF59" s="89"/>
    </row>
    <row r="60" spans="1:32" x14ac:dyDescent="0.3">
      <c r="A60" s="63" t="s">
        <v>106</v>
      </c>
      <c r="B60" s="204">
        <f>+'Qtr3'!AC60</f>
        <v>15037</v>
      </c>
      <c r="C60" s="59">
        <f>+'Qtr3'!AD60</f>
        <v>0</v>
      </c>
      <c r="D60" s="59">
        <f>+'Qtr3'!AE60</f>
        <v>4246.0023417406983</v>
      </c>
      <c r="E60" s="55">
        <f>+'Qtr3'!AF60</f>
        <v>19283.002341740699</v>
      </c>
      <c r="F60" s="56">
        <v>0</v>
      </c>
      <c r="G60" s="59">
        <v>0</v>
      </c>
      <c r="H60" s="57">
        <v>0</v>
      </c>
      <c r="I60" s="58">
        <f t="shared" ref="I60:I69" si="45">B60+F60</f>
        <v>15037</v>
      </c>
      <c r="J60" s="59">
        <f t="shared" ref="J60:K68" si="46">+C60+G60</f>
        <v>0</v>
      </c>
      <c r="K60" s="59">
        <f t="shared" si="46"/>
        <v>4246.0023417406983</v>
      </c>
      <c r="L60" s="60">
        <f t="shared" ref="L60:L69" si="47">+I60+J60+K60</f>
        <v>19283.002341740699</v>
      </c>
      <c r="M60" s="56"/>
      <c r="N60" s="27"/>
      <c r="O60" s="98"/>
      <c r="P60" s="98"/>
      <c r="Q60" s="98">
        <v>-206.5</v>
      </c>
      <c r="R60" s="98"/>
      <c r="S60" s="98"/>
      <c r="T60" s="99"/>
      <c r="U60" s="58">
        <f t="shared" ref="U60:U69" si="48">+M60+I60</f>
        <v>15037</v>
      </c>
      <c r="V60" s="59">
        <v>0</v>
      </c>
      <c r="W60" s="1">
        <f>+K60+SUM(O60:T60)</f>
        <v>4039.5023417406983</v>
      </c>
      <c r="X60" s="60">
        <f t="shared" ref="X60:X69" si="49">+U60+V60+W60</f>
        <v>19076.502341740699</v>
      </c>
      <c r="Y60" s="61">
        <f t="shared" ref="Y60:Y69" si="50">X60/$X$81</f>
        <v>3.9407083492345937E-3</v>
      </c>
      <c r="Z60" s="59"/>
      <c r="AA60" s="59">
        <f t="shared" ref="AA60:AA69" si="51">Y60*$AA$92</f>
        <v>0</v>
      </c>
      <c r="AB60" s="62">
        <f t="shared" ref="AB60:AB69" si="52">Y60*$AB$93</f>
        <v>1194.1950166478957</v>
      </c>
      <c r="AC60" s="58">
        <f t="shared" ref="AC60:AC69" si="53">U60</f>
        <v>15037</v>
      </c>
      <c r="AD60" s="59">
        <v>0</v>
      </c>
      <c r="AE60" s="59">
        <f t="shared" ref="AE60:AE69" si="54">W60+AA60+AB60+ZC60</f>
        <v>5233.6973583885938</v>
      </c>
      <c r="AF60" s="60">
        <f t="shared" ref="AF60:AF69" si="55">+AC60+AD60+AE60</f>
        <v>20270.697358388592</v>
      </c>
    </row>
    <row r="61" spans="1:32" x14ac:dyDescent="0.3">
      <c r="A61" s="63" t="s">
        <v>17</v>
      </c>
      <c r="B61" s="204">
        <f>+'Qtr3'!AC61</f>
        <v>5020</v>
      </c>
      <c r="C61" s="59">
        <f>+'Qtr3'!AD61</f>
        <v>0</v>
      </c>
      <c r="D61" s="59">
        <f>+'Qtr3'!AE61</f>
        <v>3763.0166243255194</v>
      </c>
      <c r="E61" s="55">
        <f>+'Qtr3'!AF61</f>
        <v>8783.0166243255189</v>
      </c>
      <c r="F61" s="56">
        <v>0</v>
      </c>
      <c r="G61" s="59">
        <v>0</v>
      </c>
      <c r="H61" s="57">
        <v>0</v>
      </c>
      <c r="I61" s="58">
        <f t="shared" si="45"/>
        <v>5020</v>
      </c>
      <c r="J61" s="59">
        <f t="shared" si="46"/>
        <v>0</v>
      </c>
      <c r="K61" s="59">
        <f t="shared" si="46"/>
        <v>3763.0166243255194</v>
      </c>
      <c r="L61" s="60">
        <f t="shared" si="47"/>
        <v>8783.0166243255189</v>
      </c>
      <c r="M61" s="56"/>
      <c r="N61" s="27"/>
      <c r="O61" s="98"/>
      <c r="P61" s="98"/>
      <c r="Q61" s="98">
        <v>-94.03</v>
      </c>
      <c r="R61" s="98"/>
      <c r="S61" s="98"/>
      <c r="T61" s="99"/>
      <c r="U61" s="58">
        <f t="shared" si="48"/>
        <v>5020</v>
      </c>
      <c r="V61" s="59">
        <v>0</v>
      </c>
      <c r="W61" s="1">
        <f t="shared" ref="W61:W69" si="56">+K61+SUM(O61:T61)</f>
        <v>3668.9866243255192</v>
      </c>
      <c r="X61" s="60">
        <f t="shared" si="49"/>
        <v>8688.9866243255201</v>
      </c>
      <c r="Y61" s="61">
        <f t="shared" si="50"/>
        <v>1.7949182467241985E-3</v>
      </c>
      <c r="Z61" s="59"/>
      <c r="AA61" s="59">
        <f t="shared" si="51"/>
        <v>0</v>
      </c>
      <c r="AB61" s="62">
        <f t="shared" si="52"/>
        <v>543.9332819300738</v>
      </c>
      <c r="AC61" s="58">
        <f t="shared" si="53"/>
        <v>5020</v>
      </c>
      <c r="AD61" s="59">
        <v>0</v>
      </c>
      <c r="AE61" s="59">
        <f t="shared" si="54"/>
        <v>4212.9199062555927</v>
      </c>
      <c r="AF61" s="60">
        <f t="shared" si="55"/>
        <v>9232.9199062555927</v>
      </c>
    </row>
    <row r="62" spans="1:32" x14ac:dyDescent="0.3">
      <c r="A62" s="63" t="s">
        <v>107</v>
      </c>
      <c r="B62" s="204">
        <f>+'Qtr3'!AC62</f>
        <v>1950</v>
      </c>
      <c r="C62" s="59">
        <f>+'Qtr3'!AD62</f>
        <v>0</v>
      </c>
      <c r="D62" s="59">
        <f>+'Qtr3'!AE62</f>
        <v>492.15289502952601</v>
      </c>
      <c r="E62" s="55">
        <f>+'Qtr3'!AF62</f>
        <v>2442.152895029526</v>
      </c>
      <c r="F62" s="56">
        <v>0</v>
      </c>
      <c r="G62" s="59">
        <f>7843-7843</f>
        <v>0</v>
      </c>
      <c r="H62" s="57">
        <v>0</v>
      </c>
      <c r="I62" s="58">
        <f t="shared" si="45"/>
        <v>1950</v>
      </c>
      <c r="J62" s="59">
        <f t="shared" si="46"/>
        <v>0</v>
      </c>
      <c r="K62" s="59">
        <f t="shared" si="46"/>
        <v>492.15289502952601</v>
      </c>
      <c r="L62" s="60">
        <f t="shared" si="47"/>
        <v>2442.152895029526</v>
      </c>
      <c r="M62" s="56"/>
      <c r="N62" s="27"/>
      <c r="O62" s="98"/>
      <c r="P62" s="98"/>
      <c r="Q62" s="98">
        <v>-27.68</v>
      </c>
      <c r="R62" s="98"/>
      <c r="S62" s="98"/>
      <c r="T62" s="99"/>
      <c r="U62" s="58">
        <f t="shared" si="48"/>
        <v>1950</v>
      </c>
      <c r="V62" s="59">
        <v>0</v>
      </c>
      <c r="W62" s="1">
        <f t="shared" si="56"/>
        <v>464.472895029526</v>
      </c>
      <c r="X62" s="60">
        <f t="shared" si="49"/>
        <v>2414.4728950295262</v>
      </c>
      <c r="Y62" s="61">
        <f t="shared" si="50"/>
        <v>4.9876719149005537E-4</v>
      </c>
      <c r="Z62" s="59"/>
      <c r="AA62" s="59">
        <f t="shared" si="51"/>
        <v>0</v>
      </c>
      <c r="AB62" s="62">
        <f t="shared" si="52"/>
        <v>151.14675884618043</v>
      </c>
      <c r="AC62" s="58">
        <f t="shared" si="53"/>
        <v>1950</v>
      </c>
      <c r="AD62" s="59">
        <v>0</v>
      </c>
      <c r="AE62" s="59">
        <f t="shared" si="54"/>
        <v>615.61965387570649</v>
      </c>
      <c r="AF62" s="60">
        <f t="shared" si="55"/>
        <v>2565.6196538757067</v>
      </c>
    </row>
    <row r="63" spans="1:32" x14ac:dyDescent="0.3">
      <c r="A63" s="63" t="s">
        <v>108</v>
      </c>
      <c r="B63" s="204">
        <f>+'Qtr3'!AC63</f>
        <v>12254</v>
      </c>
      <c r="C63" s="59">
        <f>+'Qtr3'!AD63</f>
        <v>0</v>
      </c>
      <c r="D63" s="59">
        <f>+'Qtr3'!AE63</f>
        <v>2417.5764904291459</v>
      </c>
      <c r="E63" s="55">
        <f>+'Qtr3'!AF63</f>
        <v>14671.576490429146</v>
      </c>
      <c r="F63" s="56">
        <v>0</v>
      </c>
      <c r="G63" s="59">
        <v>0</v>
      </c>
      <c r="H63" s="57"/>
      <c r="I63" s="58">
        <f t="shared" si="45"/>
        <v>12254</v>
      </c>
      <c r="J63" s="59">
        <f t="shared" si="46"/>
        <v>0</v>
      </c>
      <c r="K63" s="59">
        <f t="shared" si="46"/>
        <v>2417.5764904291459</v>
      </c>
      <c r="L63" s="60">
        <f t="shared" si="47"/>
        <v>14671.576490429146</v>
      </c>
      <c r="M63" s="56"/>
      <c r="N63" s="27"/>
      <c r="O63" s="98"/>
      <c r="P63" s="98"/>
      <c r="Q63" s="98">
        <v>-155.55000000000001</v>
      </c>
      <c r="R63" s="98"/>
      <c r="S63" s="98"/>
      <c r="T63" s="99"/>
      <c r="U63" s="58">
        <f t="shared" si="48"/>
        <v>12254</v>
      </c>
      <c r="V63" s="59">
        <v>0</v>
      </c>
      <c r="W63" s="1">
        <f t="shared" si="56"/>
        <v>2262.0264904291457</v>
      </c>
      <c r="X63" s="60">
        <f t="shared" si="49"/>
        <v>14516.026490429145</v>
      </c>
      <c r="Y63" s="61">
        <f t="shared" si="50"/>
        <v>2.9986328606675257E-3</v>
      </c>
      <c r="Z63" s="59"/>
      <c r="AA63" s="59">
        <f t="shared" si="51"/>
        <v>0</v>
      </c>
      <c r="AB63" s="62">
        <f t="shared" si="52"/>
        <v>908.70780113968954</v>
      </c>
      <c r="AC63" s="58">
        <f t="shared" si="53"/>
        <v>12254</v>
      </c>
      <c r="AD63" s="59">
        <v>0</v>
      </c>
      <c r="AE63" s="59">
        <f t="shared" si="54"/>
        <v>3170.734291568835</v>
      </c>
      <c r="AF63" s="60">
        <f t="shared" si="55"/>
        <v>15424.734291568835</v>
      </c>
    </row>
    <row r="64" spans="1:32" x14ac:dyDescent="0.3">
      <c r="A64" s="63" t="s">
        <v>109</v>
      </c>
      <c r="B64" s="204">
        <f>+'Qtr3'!AC64</f>
        <v>115569</v>
      </c>
      <c r="C64" s="59">
        <f>+'Qtr3'!AD64</f>
        <v>0</v>
      </c>
      <c r="D64" s="59">
        <f>+'Qtr3'!AE64</f>
        <v>73595.033637672925</v>
      </c>
      <c r="E64" s="55">
        <f>+'Qtr3'!AF64</f>
        <v>189164.03363767292</v>
      </c>
      <c r="F64" s="56">
        <v>0</v>
      </c>
      <c r="G64" s="59">
        <v>0</v>
      </c>
      <c r="H64" s="57"/>
      <c r="I64" s="58">
        <f t="shared" si="45"/>
        <v>115569</v>
      </c>
      <c r="J64" s="59">
        <f t="shared" si="46"/>
        <v>0</v>
      </c>
      <c r="K64" s="59">
        <f t="shared" si="46"/>
        <v>73595.033637672925</v>
      </c>
      <c r="L64" s="60">
        <f t="shared" si="47"/>
        <v>189164.03363767292</v>
      </c>
      <c r="M64" s="56"/>
      <c r="N64" s="59"/>
      <c r="O64" s="54"/>
      <c r="P64" s="54"/>
      <c r="Q64" s="54">
        <v>-2024.41</v>
      </c>
      <c r="R64" s="54"/>
      <c r="S64" s="54"/>
      <c r="T64" s="99"/>
      <c r="U64" s="58">
        <f>+M64+I64</f>
        <v>115569</v>
      </c>
      <c r="V64" s="59">
        <v>0</v>
      </c>
      <c r="W64" s="1">
        <f t="shared" si="56"/>
        <v>71570.623637672921</v>
      </c>
      <c r="X64" s="60">
        <f t="shared" si="49"/>
        <v>187139.62363767292</v>
      </c>
      <c r="Y64" s="61">
        <f t="shared" si="50"/>
        <v>3.8658170356941066E-2</v>
      </c>
      <c r="Z64" s="59"/>
      <c r="AA64" s="59">
        <f t="shared" si="51"/>
        <v>0</v>
      </c>
      <c r="AB64" s="62">
        <f t="shared" si="52"/>
        <v>11714.99900568667</v>
      </c>
      <c r="AC64" s="58">
        <f>U64</f>
        <v>115569</v>
      </c>
      <c r="AD64" s="59">
        <v>0</v>
      </c>
      <c r="AE64" s="59">
        <f t="shared" si="54"/>
        <v>83285.622643359588</v>
      </c>
      <c r="AF64" s="60">
        <f t="shared" si="55"/>
        <v>198854.62264335959</v>
      </c>
    </row>
    <row r="65" spans="1:32" x14ac:dyDescent="0.3">
      <c r="A65" s="63" t="s">
        <v>110</v>
      </c>
      <c r="B65" s="204">
        <f>+'Qtr3'!AC65</f>
        <v>20000</v>
      </c>
      <c r="C65" s="59">
        <f>+'Qtr3'!AD65</f>
        <v>0</v>
      </c>
      <c r="D65" s="59">
        <f>+'Qtr3'!AE65</f>
        <v>3737.2216647308896</v>
      </c>
      <c r="E65" s="55">
        <f>+'Qtr3'!AF65</f>
        <v>23737.221664730889</v>
      </c>
      <c r="F65" s="56">
        <v>0</v>
      </c>
      <c r="G65" s="59">
        <v>0</v>
      </c>
      <c r="H65" s="57">
        <v>0</v>
      </c>
      <c r="I65" s="58">
        <f t="shared" si="45"/>
        <v>20000</v>
      </c>
      <c r="J65" s="59">
        <f t="shared" si="46"/>
        <v>0</v>
      </c>
      <c r="K65" s="59">
        <f t="shared" si="46"/>
        <v>3737.2216647308896</v>
      </c>
      <c r="L65" s="60">
        <f t="shared" si="47"/>
        <v>23737.221664730889</v>
      </c>
      <c r="M65" s="56"/>
      <c r="N65" s="59"/>
      <c r="O65" s="54"/>
      <c r="P65" s="54"/>
      <c r="Q65" s="54"/>
      <c r="R65" s="54"/>
      <c r="S65" s="54"/>
      <c r="T65" s="99"/>
      <c r="U65" s="58">
        <f>+M65+I65</f>
        <v>20000</v>
      </c>
      <c r="V65" s="59">
        <f>+J65+SUM(N65:T65)</f>
        <v>0</v>
      </c>
      <c r="W65" s="1">
        <f t="shared" si="56"/>
        <v>3737.2216647308896</v>
      </c>
      <c r="X65" s="60">
        <f t="shared" si="49"/>
        <v>23737.221664730889</v>
      </c>
      <c r="Y65" s="61">
        <f t="shared" si="50"/>
        <v>4.9034915272262525E-3</v>
      </c>
      <c r="Z65" s="59"/>
      <c r="AA65" s="59">
        <f t="shared" si="51"/>
        <v>0</v>
      </c>
      <c r="AB65" s="62">
        <f t="shared" si="52"/>
        <v>1485.9575048547126</v>
      </c>
      <c r="AC65" s="58">
        <f>U65</f>
        <v>20000</v>
      </c>
      <c r="AD65" s="59">
        <v>0</v>
      </c>
      <c r="AE65" s="59">
        <f t="shared" si="54"/>
        <v>5223.1791695856027</v>
      </c>
      <c r="AF65" s="60">
        <f t="shared" si="55"/>
        <v>25223.179169585601</v>
      </c>
    </row>
    <row r="66" spans="1:32" x14ac:dyDescent="0.3">
      <c r="A66" s="63"/>
      <c r="B66" s="204">
        <f>+'Qtr3'!AC66</f>
        <v>0</v>
      </c>
      <c r="C66" s="59">
        <f>+'Qtr3'!AD66</f>
        <v>0</v>
      </c>
      <c r="D66" s="59">
        <f>+'Qtr3'!AE66</f>
        <v>0</v>
      </c>
      <c r="E66" s="55">
        <f>+'Qtr3'!AF66</f>
        <v>0</v>
      </c>
      <c r="F66" s="56">
        <v>0</v>
      </c>
      <c r="G66" s="59">
        <v>0</v>
      </c>
      <c r="H66" s="57">
        <v>0</v>
      </c>
      <c r="I66" s="58">
        <f t="shared" si="45"/>
        <v>0</v>
      </c>
      <c r="J66" s="59">
        <f t="shared" si="46"/>
        <v>0</v>
      </c>
      <c r="K66" s="59">
        <f t="shared" si="46"/>
        <v>0</v>
      </c>
      <c r="L66" s="60">
        <f t="shared" si="47"/>
        <v>0</v>
      </c>
      <c r="M66" s="56"/>
      <c r="N66" s="59"/>
      <c r="O66" s="54"/>
      <c r="P66" s="54"/>
      <c r="Q66" s="54"/>
      <c r="R66" s="54"/>
      <c r="S66" s="54"/>
      <c r="T66" s="99"/>
      <c r="U66" s="58">
        <f>+M66+I66</f>
        <v>0</v>
      </c>
      <c r="V66" s="59">
        <f>+J66+SUM(N66:T66)</f>
        <v>0</v>
      </c>
      <c r="W66" s="1">
        <f t="shared" si="56"/>
        <v>0</v>
      </c>
      <c r="X66" s="60">
        <f t="shared" si="49"/>
        <v>0</v>
      </c>
      <c r="Y66" s="61">
        <f t="shared" si="50"/>
        <v>0</v>
      </c>
      <c r="Z66" s="59"/>
      <c r="AA66" s="59">
        <f t="shared" si="51"/>
        <v>0</v>
      </c>
      <c r="AB66" s="62">
        <f t="shared" si="52"/>
        <v>0</v>
      </c>
      <c r="AC66" s="58">
        <f>U66</f>
        <v>0</v>
      </c>
      <c r="AD66" s="59">
        <v>0</v>
      </c>
      <c r="AE66" s="59">
        <f t="shared" si="54"/>
        <v>0</v>
      </c>
      <c r="AF66" s="60">
        <f t="shared" si="55"/>
        <v>0</v>
      </c>
    </row>
    <row r="67" spans="1:32" x14ac:dyDescent="0.3">
      <c r="A67" s="63"/>
      <c r="B67" s="204">
        <f>+'Qtr3'!AC67</f>
        <v>0</v>
      </c>
      <c r="C67" s="59">
        <f>+'Qtr3'!AD67</f>
        <v>0</v>
      </c>
      <c r="D67" s="59">
        <f>+'Qtr3'!AE67</f>
        <v>0</v>
      </c>
      <c r="E67" s="55">
        <f>+'Qtr3'!AF67</f>
        <v>0</v>
      </c>
      <c r="F67" s="56">
        <v>0</v>
      </c>
      <c r="G67" s="59">
        <v>0</v>
      </c>
      <c r="H67" s="57">
        <v>0</v>
      </c>
      <c r="I67" s="58">
        <f t="shared" si="45"/>
        <v>0</v>
      </c>
      <c r="J67" s="59">
        <f t="shared" si="46"/>
        <v>0</v>
      </c>
      <c r="K67" s="59">
        <f t="shared" si="46"/>
        <v>0</v>
      </c>
      <c r="L67" s="60">
        <f t="shared" si="47"/>
        <v>0</v>
      </c>
      <c r="M67" s="56"/>
      <c r="N67" s="59"/>
      <c r="O67" s="54"/>
      <c r="P67" s="54"/>
      <c r="Q67" s="54"/>
      <c r="R67" s="54"/>
      <c r="S67" s="54"/>
      <c r="T67" s="99"/>
      <c r="U67" s="58">
        <f>+M67+I67</f>
        <v>0</v>
      </c>
      <c r="V67" s="59">
        <f>+J67+SUM(N67:T67)</f>
        <v>0</v>
      </c>
      <c r="W67" s="1">
        <f t="shared" si="56"/>
        <v>0</v>
      </c>
      <c r="X67" s="60">
        <f t="shared" si="49"/>
        <v>0</v>
      </c>
      <c r="Y67" s="61">
        <f t="shared" si="50"/>
        <v>0</v>
      </c>
      <c r="Z67" s="59"/>
      <c r="AA67" s="59">
        <f t="shared" si="51"/>
        <v>0</v>
      </c>
      <c r="AB67" s="62">
        <f t="shared" si="52"/>
        <v>0</v>
      </c>
      <c r="AC67" s="58">
        <f>U67</f>
        <v>0</v>
      </c>
      <c r="AD67" s="59">
        <v>0</v>
      </c>
      <c r="AE67" s="59">
        <f t="shared" si="54"/>
        <v>0</v>
      </c>
      <c r="AF67" s="60">
        <f t="shared" si="55"/>
        <v>0</v>
      </c>
    </row>
    <row r="68" spans="1:32" x14ac:dyDescent="0.3">
      <c r="A68" s="63"/>
      <c r="B68" s="204">
        <f>+'Qtr3'!AC68</f>
        <v>0</v>
      </c>
      <c r="C68" s="59">
        <f>+'Qtr3'!AD68</f>
        <v>0</v>
      </c>
      <c r="D68" s="59">
        <f>+'Qtr3'!AE68</f>
        <v>0</v>
      </c>
      <c r="E68" s="55">
        <f>+'Qtr3'!AF68</f>
        <v>0</v>
      </c>
      <c r="F68" s="56">
        <v>0</v>
      </c>
      <c r="G68" s="59">
        <v>0</v>
      </c>
      <c r="H68" s="57">
        <v>0</v>
      </c>
      <c r="I68" s="58">
        <f t="shared" si="45"/>
        <v>0</v>
      </c>
      <c r="J68" s="59">
        <f t="shared" si="46"/>
        <v>0</v>
      </c>
      <c r="K68" s="59">
        <f t="shared" si="46"/>
        <v>0</v>
      </c>
      <c r="L68" s="60">
        <f t="shared" si="47"/>
        <v>0</v>
      </c>
      <c r="M68" s="56"/>
      <c r="N68" s="59"/>
      <c r="O68" s="54"/>
      <c r="P68" s="54"/>
      <c r="Q68" s="54"/>
      <c r="R68" s="54"/>
      <c r="S68" s="54"/>
      <c r="T68" s="99"/>
      <c r="U68" s="58">
        <f>+M68+I68</f>
        <v>0</v>
      </c>
      <c r="V68" s="59">
        <f>+J68+SUM(N68:T68)</f>
        <v>0</v>
      </c>
      <c r="W68" s="1">
        <f t="shared" si="56"/>
        <v>0</v>
      </c>
      <c r="X68" s="60">
        <f t="shared" si="49"/>
        <v>0</v>
      </c>
      <c r="Y68" s="61">
        <f t="shared" si="50"/>
        <v>0</v>
      </c>
      <c r="Z68" s="59"/>
      <c r="AA68" s="59">
        <f t="shared" si="51"/>
        <v>0</v>
      </c>
      <c r="AB68" s="62">
        <f t="shared" si="52"/>
        <v>0</v>
      </c>
      <c r="AC68" s="58">
        <f>U68</f>
        <v>0</v>
      </c>
      <c r="AD68" s="59">
        <v>0</v>
      </c>
      <c r="AE68" s="59">
        <f t="shared" si="54"/>
        <v>0</v>
      </c>
      <c r="AF68" s="60">
        <f t="shared" si="55"/>
        <v>0</v>
      </c>
    </row>
    <row r="69" spans="1:32" ht="15" thickBot="1" x14ac:dyDescent="0.35">
      <c r="A69" s="101" t="s">
        <v>7</v>
      </c>
      <c r="B69" s="204">
        <f>+'Qtr3'!AC69</f>
        <v>0</v>
      </c>
      <c r="C69" s="71">
        <f>+'Qtr3'!AD69</f>
        <v>0</v>
      </c>
      <c r="D69" s="71">
        <f>+'Qtr3'!AE69</f>
        <v>0</v>
      </c>
      <c r="E69" s="55">
        <f>+'Qtr3'!AF69</f>
        <v>0</v>
      </c>
      <c r="F69" s="102">
        <v>0</v>
      </c>
      <c r="G69" s="106">
        <f>37127-37127</f>
        <v>0</v>
      </c>
      <c r="H69" s="104">
        <v>0</v>
      </c>
      <c r="I69" s="105">
        <f t="shared" si="45"/>
        <v>0</v>
      </c>
      <c r="J69" s="106">
        <f>+C69+G69</f>
        <v>0</v>
      </c>
      <c r="K69" s="106">
        <f>+D69+H69</f>
        <v>0</v>
      </c>
      <c r="L69" s="107">
        <f t="shared" si="47"/>
        <v>0</v>
      </c>
      <c r="M69" s="102"/>
      <c r="N69" s="207"/>
      <c r="O69" s="128"/>
      <c r="P69" s="128"/>
      <c r="Q69" s="128"/>
      <c r="R69" s="128"/>
      <c r="S69" s="128"/>
      <c r="T69" s="108"/>
      <c r="U69" s="105">
        <f t="shared" si="48"/>
        <v>0</v>
      </c>
      <c r="V69" s="106">
        <f>+J69+SUM(N69:T69)</f>
        <v>0</v>
      </c>
      <c r="W69" s="2">
        <f t="shared" si="56"/>
        <v>0</v>
      </c>
      <c r="X69" s="107">
        <f t="shared" si="49"/>
        <v>0</v>
      </c>
      <c r="Y69" s="109">
        <f t="shared" si="50"/>
        <v>0</v>
      </c>
      <c r="Z69" s="106"/>
      <c r="AA69" s="106">
        <f t="shared" si="51"/>
        <v>0</v>
      </c>
      <c r="AB69" s="110">
        <f t="shared" si="52"/>
        <v>0</v>
      </c>
      <c r="AC69" s="105">
        <f t="shared" si="53"/>
        <v>0</v>
      </c>
      <c r="AD69" s="59">
        <v>0</v>
      </c>
      <c r="AE69" s="106">
        <f t="shared" si="54"/>
        <v>0</v>
      </c>
      <c r="AF69" s="107">
        <f t="shared" si="55"/>
        <v>0</v>
      </c>
    </row>
    <row r="70" spans="1:32" ht="15" thickBot="1" x14ac:dyDescent="0.35">
      <c r="A70" s="129" t="s">
        <v>18</v>
      </c>
      <c r="B70" s="77">
        <f t="shared" ref="B70:X70" si="57">SUM(B60:B69)</f>
        <v>169830</v>
      </c>
      <c r="C70" s="81">
        <f t="shared" si="57"/>
        <v>0</v>
      </c>
      <c r="D70" s="81">
        <f>SUM(D60:D69)</f>
        <v>88251.00365392871</v>
      </c>
      <c r="E70" s="79">
        <f t="shared" si="57"/>
        <v>258081.00365392872</v>
      </c>
      <c r="F70" s="80">
        <f t="shared" si="57"/>
        <v>0</v>
      </c>
      <c r="G70" s="81">
        <f t="shared" si="57"/>
        <v>0</v>
      </c>
      <c r="H70" s="82">
        <f t="shared" si="57"/>
        <v>0</v>
      </c>
      <c r="I70" s="77">
        <f t="shared" si="57"/>
        <v>169830</v>
      </c>
      <c r="J70" s="81">
        <f t="shared" si="57"/>
        <v>0</v>
      </c>
      <c r="K70" s="81">
        <f t="shared" si="57"/>
        <v>88251.00365392871</v>
      </c>
      <c r="L70" s="79">
        <f t="shared" si="57"/>
        <v>258081.00365392872</v>
      </c>
      <c r="M70" s="130">
        <f t="shared" si="57"/>
        <v>0</v>
      </c>
      <c r="N70" s="131">
        <f t="shared" si="57"/>
        <v>0</v>
      </c>
      <c r="O70" s="131">
        <f t="shared" si="57"/>
        <v>0</v>
      </c>
      <c r="P70" s="131">
        <f t="shared" si="57"/>
        <v>0</v>
      </c>
      <c r="Q70" s="131">
        <f t="shared" si="57"/>
        <v>-2508.17</v>
      </c>
      <c r="R70" s="131">
        <f t="shared" si="57"/>
        <v>0</v>
      </c>
      <c r="S70" s="131">
        <f t="shared" si="57"/>
        <v>0</v>
      </c>
      <c r="T70" s="132">
        <f t="shared" si="57"/>
        <v>0</v>
      </c>
      <c r="U70" s="77">
        <f t="shared" si="57"/>
        <v>169830</v>
      </c>
      <c r="V70" s="81">
        <f t="shared" si="57"/>
        <v>0</v>
      </c>
      <c r="W70" s="81">
        <f t="shared" si="57"/>
        <v>85742.833653928712</v>
      </c>
      <c r="X70" s="79">
        <f t="shared" si="57"/>
        <v>255572.83365392871</v>
      </c>
      <c r="Y70" s="84">
        <f t="shared" ref="Y70:AF70" si="58">SUM(Y60:Y69)</f>
        <v>5.2794688532283689E-2</v>
      </c>
      <c r="Z70" s="81">
        <f>SUM(Z60:Z69)</f>
        <v>0</v>
      </c>
      <c r="AA70" s="81">
        <f>SUM(AA60:AA69)</f>
        <v>0</v>
      </c>
      <c r="AB70" s="82">
        <f t="shared" si="58"/>
        <v>15998.939369105221</v>
      </c>
      <c r="AC70" s="77">
        <f t="shared" si="58"/>
        <v>169830</v>
      </c>
      <c r="AD70" s="81">
        <f t="shared" si="58"/>
        <v>0</v>
      </c>
      <c r="AE70" s="81">
        <f t="shared" si="58"/>
        <v>101741.77302303392</v>
      </c>
      <c r="AF70" s="79">
        <f t="shared" si="58"/>
        <v>271571.77302303392</v>
      </c>
    </row>
    <row r="71" spans="1:32" ht="3.75" customHeight="1" thickTop="1" x14ac:dyDescent="0.4">
      <c r="A71" s="86"/>
      <c r="B71" s="87"/>
      <c r="C71" s="88"/>
      <c r="D71" s="88"/>
      <c r="E71" s="89"/>
      <c r="F71" s="95"/>
      <c r="G71" s="93"/>
      <c r="H71" s="96"/>
      <c r="I71" s="92"/>
      <c r="J71" s="93"/>
      <c r="K71" s="93"/>
      <c r="L71" s="94"/>
      <c r="M71" s="95"/>
      <c r="N71" s="126"/>
      <c r="O71" s="126"/>
      <c r="P71" s="126"/>
      <c r="Q71" s="126"/>
      <c r="R71" s="126"/>
      <c r="S71" s="126"/>
      <c r="T71" s="127"/>
      <c r="U71" s="87"/>
      <c r="V71" s="88"/>
      <c r="W71" s="88"/>
      <c r="X71" s="89"/>
      <c r="Y71" s="97"/>
      <c r="Z71" s="88"/>
      <c r="AA71" s="88"/>
      <c r="AB71" s="91"/>
      <c r="AC71" s="87"/>
      <c r="AD71" s="88"/>
      <c r="AE71" s="88"/>
      <c r="AF71" s="89"/>
    </row>
    <row r="72" spans="1:32" x14ac:dyDescent="0.3">
      <c r="A72" s="63" t="s">
        <v>111</v>
      </c>
      <c r="B72" s="204">
        <f>+'Qtr3'!AC72</f>
        <v>0</v>
      </c>
      <c r="C72" s="59">
        <f>+'Qtr3'!AD72</f>
        <v>0</v>
      </c>
      <c r="D72" s="59">
        <f>+'Qtr3'!AE72</f>
        <v>88074.039870486435</v>
      </c>
      <c r="E72" s="55">
        <f>+'Qtr3'!AF72</f>
        <v>88074.039870486435</v>
      </c>
      <c r="F72" s="197">
        <v>0</v>
      </c>
      <c r="G72" s="59">
        <v>0</v>
      </c>
      <c r="H72" s="57">
        <v>0</v>
      </c>
      <c r="I72" s="58">
        <f t="shared" ref="I72:I78" si="59">B72+F72</f>
        <v>0</v>
      </c>
      <c r="J72" s="59">
        <f>+C72+G72</f>
        <v>0</v>
      </c>
      <c r="K72" s="59">
        <f>+D72+H72</f>
        <v>88074.039870486435</v>
      </c>
      <c r="L72" s="60">
        <f t="shared" ref="L72:L78" si="60">+I72+J72+K72</f>
        <v>88074.039870486435</v>
      </c>
      <c r="M72" s="197"/>
      <c r="N72" s="27"/>
      <c r="O72" s="98"/>
      <c r="P72" s="98"/>
      <c r="Q72" s="98">
        <v>-942.93</v>
      </c>
      <c r="R72" s="98"/>
      <c r="S72" s="98"/>
      <c r="T72" s="99"/>
      <c r="U72" s="58">
        <f t="shared" ref="U72:U78" si="61">+M72+I72</f>
        <v>0</v>
      </c>
      <c r="V72" s="59">
        <v>0</v>
      </c>
      <c r="W72" s="1">
        <f t="shared" ref="W72:W78" si="62">+K72+SUM(O72:T72)</f>
        <v>87131.109870486442</v>
      </c>
      <c r="X72" s="60">
        <f t="shared" ref="X72:X78" si="63">+U72+V72+W72</f>
        <v>87131.109870486442</v>
      </c>
      <c r="Y72" s="61">
        <f t="shared" ref="Y72:Y78" si="64">X72/$X$81</f>
        <v>1.7999017115072034E-2</v>
      </c>
      <c r="Z72" s="59"/>
      <c r="AA72" s="59">
        <f t="shared" ref="AA72:AA78" si="65">Y72*$AA$92</f>
        <v>0</v>
      </c>
      <c r="AB72" s="62">
        <f t="shared" ref="AB72:AB78" si="66">Y72*$AB$93</f>
        <v>5454.4347458634102</v>
      </c>
      <c r="AC72" s="58">
        <f t="shared" ref="AC72:AC78" si="67">U72</f>
        <v>0</v>
      </c>
      <c r="AD72" s="59">
        <v>0</v>
      </c>
      <c r="AE72" s="59">
        <f t="shared" ref="AE72:AE78" si="68">W72+AA72+AB72+ZC72</f>
        <v>92585.544616349856</v>
      </c>
      <c r="AF72" s="60">
        <f t="shared" ref="AF72:AF78" si="69">+AC72+AD72+AE72</f>
        <v>92585.544616349856</v>
      </c>
    </row>
    <row r="73" spans="1:32" x14ac:dyDescent="0.3">
      <c r="A73" s="63" t="s">
        <v>112</v>
      </c>
      <c r="B73" s="204">
        <f>+'Qtr3'!AC73</f>
        <v>0</v>
      </c>
      <c r="C73" s="59">
        <f>+'Qtr3'!AD73</f>
        <v>0</v>
      </c>
      <c r="D73" s="59">
        <f>+'Qtr3'!AE73</f>
        <v>326919.81490466645</v>
      </c>
      <c r="E73" s="55">
        <f>+'Qtr3'!AF73</f>
        <v>326919.81490466645</v>
      </c>
      <c r="F73" s="197">
        <v>0</v>
      </c>
      <c r="G73" s="59">
        <v>0</v>
      </c>
      <c r="H73" s="57">
        <v>0</v>
      </c>
      <c r="I73" s="58">
        <f>B73+F73</f>
        <v>0</v>
      </c>
      <c r="J73" s="59">
        <f>+C73+G73</f>
        <v>0</v>
      </c>
      <c r="K73" s="59">
        <f>+D73+H73</f>
        <v>326919.81490466645</v>
      </c>
      <c r="L73" s="60">
        <f t="shared" si="60"/>
        <v>326919.81490466645</v>
      </c>
      <c r="M73" s="197"/>
      <c r="N73" s="59"/>
      <c r="O73" s="54"/>
      <c r="P73" s="54"/>
      <c r="Q73" s="54">
        <v>-3500.36</v>
      </c>
      <c r="R73" s="54"/>
      <c r="S73" s="54"/>
      <c r="T73" s="99"/>
      <c r="U73" s="58">
        <f>+M73+I73</f>
        <v>0</v>
      </c>
      <c r="V73" s="59">
        <f t="shared" ref="V73:V78" si="70">+J73+SUM(N73:T73)</f>
        <v>-3500.36</v>
      </c>
      <c r="W73" s="1">
        <f t="shared" ref="W73" si="71">+K73+SUM(O73:T73)</f>
        <v>323419.45490466646</v>
      </c>
      <c r="X73" s="60">
        <f t="shared" si="63"/>
        <v>319919.09490466648</v>
      </c>
      <c r="Y73" s="61">
        <f t="shared" si="64"/>
        <v>6.6086949577327803E-2</v>
      </c>
      <c r="Z73" s="59"/>
      <c r="AA73" s="59">
        <f t="shared" si="65"/>
        <v>0</v>
      </c>
      <c r="AB73" s="62">
        <f t="shared" si="66"/>
        <v>20027.035460778123</v>
      </c>
      <c r="AC73" s="58">
        <f>U73</f>
        <v>0</v>
      </c>
      <c r="AD73" s="59">
        <v>0</v>
      </c>
      <c r="AE73" s="59">
        <f t="shared" si="68"/>
        <v>343446.49036544457</v>
      </c>
      <c r="AF73" s="60">
        <f t="shared" si="69"/>
        <v>343446.49036544457</v>
      </c>
    </row>
    <row r="74" spans="1:32" x14ac:dyDescent="0.3">
      <c r="A74" s="63" t="s">
        <v>116</v>
      </c>
      <c r="B74" s="204">
        <f>+'Qtr3'!AC74</f>
        <v>0</v>
      </c>
      <c r="C74" s="59">
        <f>+'Qtr3'!AD74</f>
        <v>0</v>
      </c>
      <c r="D74" s="59">
        <f>+'Qtr3'!AE74</f>
        <v>109563.64405557149</v>
      </c>
      <c r="E74" s="55">
        <f>+'Qtr3'!AF74</f>
        <v>109563.64405557149</v>
      </c>
      <c r="F74" s="197">
        <v>0</v>
      </c>
      <c r="G74" s="59">
        <v>0</v>
      </c>
      <c r="H74" s="57">
        <v>0</v>
      </c>
      <c r="I74" s="58">
        <f t="shared" si="59"/>
        <v>0</v>
      </c>
      <c r="J74" s="59">
        <f t="shared" ref="J74:K77" si="72">+C74+G74</f>
        <v>0</v>
      </c>
      <c r="K74" s="59">
        <f t="shared" si="72"/>
        <v>109563.64405557149</v>
      </c>
      <c r="L74" s="60">
        <f t="shared" si="60"/>
        <v>109563.64405557149</v>
      </c>
      <c r="M74" s="197"/>
      <c r="N74" s="59"/>
      <c r="O74" s="54"/>
      <c r="P74" s="54"/>
      <c r="Q74" s="54">
        <v>-881.9</v>
      </c>
      <c r="R74" s="54"/>
      <c r="S74" s="54"/>
      <c r="T74" s="99"/>
      <c r="U74" s="58">
        <f t="shared" si="61"/>
        <v>0</v>
      </c>
      <c r="V74" s="59">
        <f t="shared" si="70"/>
        <v>-881.9</v>
      </c>
      <c r="W74" s="1">
        <f t="shared" si="62"/>
        <v>108681.7440555715</v>
      </c>
      <c r="X74" s="60">
        <f t="shared" si="63"/>
        <v>107799.84405557151</v>
      </c>
      <c r="Y74" s="61">
        <f t="shared" si="64"/>
        <v>2.2268639077849674E-2</v>
      </c>
      <c r="Z74" s="59"/>
      <c r="AA74" s="59">
        <f t="shared" si="65"/>
        <v>0</v>
      </c>
      <c r="AB74" s="62">
        <f t="shared" si="66"/>
        <v>6748.3039741989205</v>
      </c>
      <c r="AC74" s="58">
        <f t="shared" si="67"/>
        <v>0</v>
      </c>
      <c r="AD74" s="59">
        <v>0</v>
      </c>
      <c r="AE74" s="59">
        <f t="shared" si="68"/>
        <v>115430.04802977042</v>
      </c>
      <c r="AF74" s="60">
        <f t="shared" si="69"/>
        <v>115430.04802977042</v>
      </c>
    </row>
    <row r="75" spans="1:32" x14ac:dyDescent="0.3">
      <c r="A75" s="63"/>
      <c r="B75" s="204">
        <f>+'Qtr3'!AC75</f>
        <v>0</v>
      </c>
      <c r="C75" s="59">
        <f>+'Qtr3'!AD75</f>
        <v>0</v>
      </c>
      <c r="D75" s="59">
        <f>+'Qtr3'!AE75</f>
        <v>0</v>
      </c>
      <c r="E75" s="55">
        <f>+'Qtr3'!AF75</f>
        <v>0</v>
      </c>
      <c r="F75" s="197">
        <v>0</v>
      </c>
      <c r="G75" s="59">
        <v>0</v>
      </c>
      <c r="H75" s="57">
        <v>0</v>
      </c>
      <c r="I75" s="58">
        <f t="shared" si="59"/>
        <v>0</v>
      </c>
      <c r="J75" s="59">
        <f t="shared" si="72"/>
        <v>0</v>
      </c>
      <c r="K75" s="59">
        <f t="shared" si="72"/>
        <v>0</v>
      </c>
      <c r="L75" s="60">
        <f t="shared" si="60"/>
        <v>0</v>
      </c>
      <c r="M75" s="197"/>
      <c r="N75" s="59"/>
      <c r="O75" s="54"/>
      <c r="P75" s="54"/>
      <c r="Q75" s="54"/>
      <c r="R75" s="54"/>
      <c r="S75" s="54"/>
      <c r="T75" s="99"/>
      <c r="U75" s="58">
        <f t="shared" si="61"/>
        <v>0</v>
      </c>
      <c r="V75" s="59">
        <f t="shared" si="70"/>
        <v>0</v>
      </c>
      <c r="W75" s="1">
        <f t="shared" si="62"/>
        <v>0</v>
      </c>
      <c r="X75" s="60">
        <f t="shared" si="63"/>
        <v>0</v>
      </c>
      <c r="Y75" s="61">
        <f t="shared" si="64"/>
        <v>0</v>
      </c>
      <c r="Z75" s="59"/>
      <c r="AA75" s="59">
        <f t="shared" si="65"/>
        <v>0</v>
      </c>
      <c r="AB75" s="62">
        <f t="shared" si="66"/>
        <v>0</v>
      </c>
      <c r="AC75" s="58">
        <f t="shared" si="67"/>
        <v>0</v>
      </c>
      <c r="AD75" s="59">
        <v>0</v>
      </c>
      <c r="AE75" s="59">
        <f t="shared" si="68"/>
        <v>0</v>
      </c>
      <c r="AF75" s="60">
        <f t="shared" si="69"/>
        <v>0</v>
      </c>
    </row>
    <row r="76" spans="1:32" x14ac:dyDescent="0.3">
      <c r="A76" s="63"/>
      <c r="B76" s="204">
        <f>+'Qtr3'!AC76</f>
        <v>0</v>
      </c>
      <c r="C76" s="59">
        <f>+'Qtr3'!AD76</f>
        <v>0</v>
      </c>
      <c r="D76" s="59">
        <f>+'Qtr3'!AE76</f>
        <v>0</v>
      </c>
      <c r="E76" s="55">
        <f>+'Qtr3'!AF76</f>
        <v>0</v>
      </c>
      <c r="F76" s="197">
        <v>0</v>
      </c>
      <c r="G76" s="59">
        <v>0</v>
      </c>
      <c r="H76" s="57">
        <v>0</v>
      </c>
      <c r="I76" s="58">
        <f t="shared" si="59"/>
        <v>0</v>
      </c>
      <c r="J76" s="59">
        <f t="shared" si="72"/>
        <v>0</v>
      </c>
      <c r="K76" s="59">
        <f t="shared" si="72"/>
        <v>0</v>
      </c>
      <c r="L76" s="60">
        <f t="shared" si="60"/>
        <v>0</v>
      </c>
      <c r="M76" s="197"/>
      <c r="N76" s="59"/>
      <c r="O76" s="54"/>
      <c r="P76" s="54"/>
      <c r="Q76" s="54"/>
      <c r="R76" s="54"/>
      <c r="S76" s="54"/>
      <c r="T76" s="99"/>
      <c r="U76" s="58">
        <f t="shared" si="61"/>
        <v>0</v>
      </c>
      <c r="V76" s="59">
        <f t="shared" si="70"/>
        <v>0</v>
      </c>
      <c r="W76" s="1">
        <f t="shared" si="62"/>
        <v>0</v>
      </c>
      <c r="X76" s="60">
        <f t="shared" si="63"/>
        <v>0</v>
      </c>
      <c r="Y76" s="61">
        <f t="shared" si="64"/>
        <v>0</v>
      </c>
      <c r="Z76" s="59"/>
      <c r="AA76" s="59">
        <f t="shared" si="65"/>
        <v>0</v>
      </c>
      <c r="AB76" s="62">
        <f t="shared" si="66"/>
        <v>0</v>
      </c>
      <c r="AC76" s="58">
        <f t="shared" si="67"/>
        <v>0</v>
      </c>
      <c r="AD76" s="59">
        <v>0</v>
      </c>
      <c r="AE76" s="59">
        <f t="shared" si="68"/>
        <v>0</v>
      </c>
      <c r="AF76" s="60">
        <f t="shared" si="69"/>
        <v>0</v>
      </c>
    </row>
    <row r="77" spans="1:32" x14ac:dyDescent="0.3">
      <c r="A77" s="63"/>
      <c r="B77" s="204">
        <f>+'Qtr3'!AC77</f>
        <v>0</v>
      </c>
      <c r="C77" s="59">
        <f>+'Qtr3'!AD77</f>
        <v>0</v>
      </c>
      <c r="D77" s="59">
        <f>+'Qtr3'!AE77</f>
        <v>0</v>
      </c>
      <c r="E77" s="55">
        <f>+'Qtr3'!AF77</f>
        <v>0</v>
      </c>
      <c r="F77" s="197">
        <v>0</v>
      </c>
      <c r="G77" s="59">
        <v>0</v>
      </c>
      <c r="H77" s="57">
        <v>0</v>
      </c>
      <c r="I77" s="58">
        <f t="shared" si="59"/>
        <v>0</v>
      </c>
      <c r="J77" s="59">
        <f t="shared" si="72"/>
        <v>0</v>
      </c>
      <c r="K77" s="59">
        <f t="shared" si="72"/>
        <v>0</v>
      </c>
      <c r="L77" s="60">
        <f t="shared" si="60"/>
        <v>0</v>
      </c>
      <c r="M77" s="197"/>
      <c r="N77" s="59"/>
      <c r="O77" s="54"/>
      <c r="P77" s="54"/>
      <c r="Q77" s="54"/>
      <c r="R77" s="54"/>
      <c r="S77" s="54"/>
      <c r="T77" s="99"/>
      <c r="U77" s="58">
        <f t="shared" si="61"/>
        <v>0</v>
      </c>
      <c r="V77" s="59">
        <f t="shared" si="70"/>
        <v>0</v>
      </c>
      <c r="W77" s="1">
        <f t="shared" si="62"/>
        <v>0</v>
      </c>
      <c r="X77" s="60">
        <f t="shared" si="63"/>
        <v>0</v>
      </c>
      <c r="Y77" s="61">
        <f t="shared" si="64"/>
        <v>0</v>
      </c>
      <c r="Z77" s="59"/>
      <c r="AA77" s="59">
        <f t="shared" si="65"/>
        <v>0</v>
      </c>
      <c r="AB77" s="62">
        <f t="shared" si="66"/>
        <v>0</v>
      </c>
      <c r="AC77" s="58">
        <f t="shared" si="67"/>
        <v>0</v>
      </c>
      <c r="AD77" s="59">
        <v>0</v>
      </c>
      <c r="AE77" s="59">
        <f t="shared" si="68"/>
        <v>0</v>
      </c>
      <c r="AF77" s="60">
        <f t="shared" si="69"/>
        <v>0</v>
      </c>
    </row>
    <row r="78" spans="1:32" ht="15" thickBot="1" x14ac:dyDescent="0.35">
      <c r="A78" s="101" t="s">
        <v>7</v>
      </c>
      <c r="B78" s="204">
        <f>+'Qtr3'!AC78</f>
        <v>0</v>
      </c>
      <c r="C78" s="71">
        <f>+'Qtr3'!AD78</f>
        <v>0</v>
      </c>
      <c r="D78" s="71">
        <f>+'Qtr3'!AE78</f>
        <v>0</v>
      </c>
      <c r="E78" s="55">
        <f>+'Qtr3'!AF78</f>
        <v>0</v>
      </c>
      <c r="F78" s="201">
        <v>0</v>
      </c>
      <c r="G78" s="106">
        <v>0</v>
      </c>
      <c r="H78" s="104">
        <v>0</v>
      </c>
      <c r="I78" s="105">
        <f t="shared" si="59"/>
        <v>0</v>
      </c>
      <c r="J78" s="106">
        <f>+C78+G78</f>
        <v>0</v>
      </c>
      <c r="K78" s="106">
        <f>+D78+H78</f>
        <v>0</v>
      </c>
      <c r="L78" s="107">
        <f t="shared" si="60"/>
        <v>0</v>
      </c>
      <c r="M78" s="201"/>
      <c r="N78" s="207"/>
      <c r="O78" s="128"/>
      <c r="P78" s="128"/>
      <c r="Q78" s="128"/>
      <c r="R78" s="128"/>
      <c r="S78" s="128"/>
      <c r="T78" s="108"/>
      <c r="U78" s="105">
        <f t="shared" si="61"/>
        <v>0</v>
      </c>
      <c r="V78" s="106">
        <f t="shared" si="70"/>
        <v>0</v>
      </c>
      <c r="W78" s="2">
        <f t="shared" si="62"/>
        <v>0</v>
      </c>
      <c r="X78" s="107">
        <f t="shared" si="63"/>
        <v>0</v>
      </c>
      <c r="Y78" s="109">
        <f t="shared" si="64"/>
        <v>0</v>
      </c>
      <c r="Z78" s="106"/>
      <c r="AA78" s="106">
        <f t="shared" si="65"/>
        <v>0</v>
      </c>
      <c r="AB78" s="110">
        <f t="shared" si="66"/>
        <v>0</v>
      </c>
      <c r="AC78" s="105">
        <f t="shared" si="67"/>
        <v>0</v>
      </c>
      <c r="AD78" s="59">
        <v>0</v>
      </c>
      <c r="AE78" s="106">
        <f t="shared" si="68"/>
        <v>0</v>
      </c>
      <c r="AF78" s="107">
        <f t="shared" si="69"/>
        <v>0</v>
      </c>
    </row>
    <row r="79" spans="1:32" ht="15" thickBot="1" x14ac:dyDescent="0.35">
      <c r="A79" s="133" t="s">
        <v>19</v>
      </c>
      <c r="B79" s="77">
        <f t="shared" ref="B79:L79" si="73">SUM(B72:B78)</f>
        <v>0</v>
      </c>
      <c r="C79" s="81">
        <f t="shared" si="73"/>
        <v>0</v>
      </c>
      <c r="D79" s="81">
        <f t="shared" si="73"/>
        <v>524557.49883072439</v>
      </c>
      <c r="E79" s="79">
        <f t="shared" si="73"/>
        <v>524557.49883072439</v>
      </c>
      <c r="F79" s="80">
        <f t="shared" si="73"/>
        <v>0</v>
      </c>
      <c r="G79" s="81">
        <f t="shared" si="73"/>
        <v>0</v>
      </c>
      <c r="H79" s="82">
        <f t="shared" si="73"/>
        <v>0</v>
      </c>
      <c r="I79" s="77">
        <f t="shared" si="73"/>
        <v>0</v>
      </c>
      <c r="J79" s="81">
        <f t="shared" si="73"/>
        <v>0</v>
      </c>
      <c r="K79" s="81"/>
      <c r="L79" s="79">
        <f t="shared" si="73"/>
        <v>524557.49883072439</v>
      </c>
      <c r="M79" s="80">
        <f t="shared" ref="M79:AF79" si="74">SUM(M72:M78)</f>
        <v>0</v>
      </c>
      <c r="N79" s="131">
        <f t="shared" si="74"/>
        <v>0</v>
      </c>
      <c r="O79" s="134">
        <f t="shared" si="74"/>
        <v>0</v>
      </c>
      <c r="P79" s="131">
        <f t="shared" si="74"/>
        <v>0</v>
      </c>
      <c r="Q79" s="131">
        <f t="shared" si="74"/>
        <v>-5325.19</v>
      </c>
      <c r="R79" s="131">
        <f t="shared" si="74"/>
        <v>0</v>
      </c>
      <c r="S79" s="131">
        <f t="shared" si="74"/>
        <v>0</v>
      </c>
      <c r="T79" s="132">
        <f t="shared" si="74"/>
        <v>0</v>
      </c>
      <c r="U79" s="77">
        <f t="shared" si="74"/>
        <v>0</v>
      </c>
      <c r="V79" s="81">
        <f t="shared" si="74"/>
        <v>-4382.26</v>
      </c>
      <c r="W79" s="81">
        <f t="shared" si="74"/>
        <v>519232.30883072439</v>
      </c>
      <c r="X79" s="79">
        <f t="shared" si="74"/>
        <v>514850.04883072444</v>
      </c>
      <c r="Y79" s="84">
        <f t="shared" si="74"/>
        <v>0.10635460577024952</v>
      </c>
      <c r="Z79" s="81">
        <f>SUM(Z72:Z78)</f>
        <v>0</v>
      </c>
      <c r="AA79" s="81">
        <f>SUM(AA72:AA78)</f>
        <v>0</v>
      </c>
      <c r="AB79" s="82">
        <f t="shared" si="74"/>
        <v>32229.774180840453</v>
      </c>
      <c r="AC79" s="77">
        <f t="shared" si="74"/>
        <v>0</v>
      </c>
      <c r="AD79" s="81">
        <f t="shared" si="74"/>
        <v>0</v>
      </c>
      <c r="AE79" s="81">
        <f t="shared" si="74"/>
        <v>551462.0830115648</v>
      </c>
      <c r="AF79" s="79">
        <f t="shared" si="74"/>
        <v>551462.0830115648</v>
      </c>
    </row>
    <row r="80" spans="1:32" ht="5.25" customHeight="1" thickTop="1" thickBot="1" x14ac:dyDescent="0.45">
      <c r="A80" s="135"/>
      <c r="B80" s="136"/>
      <c r="C80" s="137"/>
      <c r="D80" s="137"/>
      <c r="E80" s="138"/>
      <c r="F80" s="139"/>
      <c r="G80" s="140"/>
      <c r="H80" s="141"/>
      <c r="I80" s="142"/>
      <c r="J80" s="140"/>
      <c r="K80" s="140"/>
      <c r="L80" s="143"/>
      <c r="M80" s="139"/>
      <c r="N80" s="144"/>
      <c r="O80" s="144"/>
      <c r="P80" s="144"/>
      <c r="Q80" s="144"/>
      <c r="R80" s="144"/>
      <c r="S80" s="144"/>
      <c r="T80" s="145"/>
      <c r="U80" s="136"/>
      <c r="V80" s="137"/>
      <c r="W80" s="137"/>
      <c r="X80" s="138"/>
      <c r="Y80" s="146"/>
      <c r="Z80" s="137"/>
      <c r="AA80" s="137"/>
      <c r="AB80" s="147"/>
      <c r="AC80" s="136"/>
      <c r="AD80" s="137"/>
      <c r="AE80" s="137"/>
      <c r="AF80" s="138"/>
    </row>
    <row r="81" spans="1:32" ht="15" thickBot="1" x14ac:dyDescent="0.35">
      <c r="A81" s="148" t="s">
        <v>20</v>
      </c>
      <c r="B81" s="77">
        <f t="shared" ref="B81:AE81" si="75">+B28+B58+B70+B79</f>
        <v>2068182.2100000002</v>
      </c>
      <c r="C81" s="81">
        <f t="shared" si="75"/>
        <v>2188348.3975153472</v>
      </c>
      <c r="D81" s="81">
        <f t="shared" si="75"/>
        <v>612808.50248465315</v>
      </c>
      <c r="E81" s="79">
        <f t="shared" si="75"/>
        <v>4869339.1100000003</v>
      </c>
      <c r="F81" s="80">
        <f t="shared" si="75"/>
        <v>0</v>
      </c>
      <c r="G81" s="81">
        <f t="shared" si="75"/>
        <v>0</v>
      </c>
      <c r="H81" s="82">
        <f t="shared" si="75"/>
        <v>0</v>
      </c>
      <c r="I81" s="77">
        <f t="shared" si="75"/>
        <v>2068182.2100000002</v>
      </c>
      <c r="J81" s="81">
        <f t="shared" si="75"/>
        <v>2188348.3975153472</v>
      </c>
      <c r="K81" s="81">
        <f t="shared" si="75"/>
        <v>88251.00365392871</v>
      </c>
      <c r="L81" s="79">
        <f t="shared" si="75"/>
        <v>4869339.1100000003</v>
      </c>
      <c r="M81" s="80">
        <f t="shared" si="75"/>
        <v>25007.75</v>
      </c>
      <c r="N81" s="131">
        <f t="shared" si="75"/>
        <v>600</v>
      </c>
      <c r="O81" s="131">
        <f t="shared" si="75"/>
        <v>0</v>
      </c>
      <c r="P81" s="131">
        <f t="shared" si="75"/>
        <v>0</v>
      </c>
      <c r="Q81" s="131">
        <f t="shared" si="75"/>
        <v>-49683.05</v>
      </c>
      <c r="R81" s="131">
        <f t="shared" si="75"/>
        <v>0</v>
      </c>
      <c r="S81" s="131">
        <f t="shared" si="75"/>
        <v>0</v>
      </c>
      <c r="T81" s="132">
        <f>+T28+T58+T70+T79</f>
        <v>0</v>
      </c>
      <c r="U81" s="77">
        <f t="shared" si="75"/>
        <v>2093189.9600000002</v>
      </c>
      <c r="V81" s="81">
        <f t="shared" si="75"/>
        <v>2142716.4475153475</v>
      </c>
      <c r="W81" s="81">
        <f t="shared" si="75"/>
        <v>604975.14248465304</v>
      </c>
      <c r="X81" s="79">
        <f t="shared" si="75"/>
        <v>4840881.55</v>
      </c>
      <c r="Y81" s="84">
        <f t="shared" si="75"/>
        <v>1.0000000000000002</v>
      </c>
      <c r="Z81" s="81">
        <f t="shared" si="75"/>
        <v>0</v>
      </c>
      <c r="AA81" s="81">
        <f t="shared" si="75"/>
        <v>0</v>
      </c>
      <c r="AB81" s="82">
        <f t="shared" si="75"/>
        <v>303040.7</v>
      </c>
      <c r="AC81" s="77">
        <f t="shared" si="75"/>
        <v>2093189.9600000002</v>
      </c>
      <c r="AD81" s="81">
        <f t="shared" si="75"/>
        <v>2401910.6939654015</v>
      </c>
      <c r="AE81" s="81">
        <f t="shared" si="75"/>
        <v>653203.85603459878</v>
      </c>
      <c r="AF81" s="79">
        <f>+AF28+AF58+AF70+AF79</f>
        <v>5148304.51</v>
      </c>
    </row>
    <row r="82" spans="1:32" ht="15.75" customHeight="1" thickTop="1" thickBot="1" x14ac:dyDescent="0.35">
      <c r="A82" s="229" t="s">
        <v>71</v>
      </c>
      <c r="B82" s="251"/>
      <c r="C82" s="252"/>
      <c r="D82" s="252"/>
      <c r="E82" s="253"/>
      <c r="F82" s="233"/>
      <c r="G82" s="252"/>
      <c r="H82" s="254"/>
      <c r="I82" s="251"/>
      <c r="J82" s="252"/>
      <c r="K82" s="252"/>
      <c r="L82" s="253"/>
      <c r="M82" s="233"/>
      <c r="N82" s="252"/>
      <c r="O82" s="252"/>
      <c r="P82" s="252"/>
      <c r="Q82" s="252"/>
      <c r="R82" s="252"/>
      <c r="S82" s="252"/>
      <c r="T82" s="254"/>
      <c r="U82" s="251"/>
      <c r="V82" s="252"/>
      <c r="W82" s="252"/>
      <c r="X82" s="253"/>
      <c r="Y82" s="255"/>
      <c r="Z82" s="252"/>
      <c r="AA82" s="252"/>
      <c r="AB82" s="254"/>
      <c r="AC82" s="251"/>
      <c r="AD82" s="252"/>
      <c r="AE82" s="252"/>
      <c r="AF82" s="253"/>
    </row>
    <row r="83" spans="1:32" ht="15" thickTop="1" x14ac:dyDescent="0.3">
      <c r="A83" s="223" t="s">
        <v>113</v>
      </c>
      <c r="B83" s="224">
        <f>+'Qtr3'!AC83</f>
        <v>233207.87</v>
      </c>
      <c r="C83" s="88">
        <f>+'Qtr3'!AD83</f>
        <v>0</v>
      </c>
      <c r="D83" s="88">
        <f>+'Qtr3'!AE83</f>
        <v>0</v>
      </c>
      <c r="E83" s="225">
        <f>+'Qtr3'!AF83</f>
        <v>233207.87</v>
      </c>
      <c r="F83" s="226">
        <v>15312.38</v>
      </c>
      <c r="G83" s="227"/>
      <c r="H83" s="223"/>
      <c r="I83" s="87">
        <f t="shared" ref="I83:I89" si="76">B83+F83</f>
        <v>248520.25</v>
      </c>
      <c r="J83" s="88">
        <f t="shared" ref="J83:K89" si="77">+C83+G83</f>
        <v>0</v>
      </c>
      <c r="K83" s="88">
        <f t="shared" si="77"/>
        <v>0</v>
      </c>
      <c r="L83" s="89">
        <f t="shared" ref="L83:L89" si="78">+I83+J83+K83</f>
        <v>248520.25</v>
      </c>
      <c r="M83" s="121"/>
      <c r="N83" s="227"/>
      <c r="O83" s="227"/>
      <c r="P83" s="227"/>
      <c r="Q83" s="88">
        <v>0</v>
      </c>
      <c r="R83" s="227"/>
      <c r="S83" s="227"/>
      <c r="T83" s="223"/>
      <c r="U83" s="87">
        <f t="shared" ref="U83:U89" si="79">+M83+I83</f>
        <v>248520.25</v>
      </c>
      <c r="V83" s="250">
        <f>+J83</f>
        <v>0</v>
      </c>
      <c r="W83" s="227"/>
      <c r="X83" s="89">
        <f t="shared" ref="X83:X89" si="80">+U83+V83+W83</f>
        <v>248520.25</v>
      </c>
      <c r="Y83" s="228"/>
      <c r="Z83" s="227"/>
      <c r="AA83" s="227"/>
      <c r="AB83" s="91"/>
      <c r="AC83" s="87">
        <f t="shared" ref="AC83:AC89" si="81">U83</f>
        <v>248520.25</v>
      </c>
      <c r="AD83" s="88">
        <f>+V83+AB83</f>
        <v>0</v>
      </c>
      <c r="AE83" s="88"/>
      <c r="AF83" s="89">
        <f t="shared" ref="AF83:AF89" si="82">+AC83+AD83+AE83</f>
        <v>248520.25</v>
      </c>
    </row>
    <row r="84" spans="1:32" x14ac:dyDescent="0.3">
      <c r="A84" s="100" t="s">
        <v>114</v>
      </c>
      <c r="B84" s="204">
        <f>+'Qtr3'!AC84</f>
        <v>14771.69</v>
      </c>
      <c r="C84" s="59">
        <f>+'Qtr3'!AD84</f>
        <v>0</v>
      </c>
      <c r="D84" s="59">
        <f>+'Qtr3'!AE84</f>
        <v>0</v>
      </c>
      <c r="E84" s="55">
        <f>+'Qtr3'!AF84</f>
        <v>14771.69</v>
      </c>
      <c r="F84" s="217"/>
      <c r="G84" s="33"/>
      <c r="H84" s="100"/>
      <c r="I84" s="58">
        <f t="shared" si="76"/>
        <v>14771.69</v>
      </c>
      <c r="J84" s="59">
        <f t="shared" si="77"/>
        <v>0</v>
      </c>
      <c r="K84" s="59">
        <f t="shared" si="77"/>
        <v>0</v>
      </c>
      <c r="L84" s="60">
        <f t="shared" si="78"/>
        <v>14771.69</v>
      </c>
      <c r="M84" s="56"/>
      <c r="N84" s="33"/>
      <c r="O84" s="33"/>
      <c r="P84" s="33"/>
      <c r="Q84" s="59"/>
      <c r="R84" s="33"/>
      <c r="S84" s="33"/>
      <c r="T84" s="100"/>
      <c r="U84" s="58">
        <f t="shared" si="79"/>
        <v>14771.69</v>
      </c>
      <c r="V84" s="6">
        <f t="shared" ref="V84:V89" si="83">+J84</f>
        <v>0</v>
      </c>
      <c r="W84" s="33"/>
      <c r="X84" s="60">
        <f t="shared" si="80"/>
        <v>14771.69</v>
      </c>
      <c r="Y84" s="149"/>
      <c r="Z84" s="33"/>
      <c r="AA84" s="33"/>
      <c r="AB84" s="62"/>
      <c r="AC84" s="58">
        <f t="shared" si="81"/>
        <v>14771.69</v>
      </c>
      <c r="AD84" s="59">
        <f t="shared" ref="AD84:AD89" si="84">+V84+AB84</f>
        <v>0</v>
      </c>
      <c r="AE84" s="59"/>
      <c r="AF84" s="60">
        <f t="shared" si="82"/>
        <v>14771.69</v>
      </c>
    </row>
    <row r="85" spans="1:32" x14ac:dyDescent="0.3">
      <c r="A85" s="100" t="s">
        <v>117</v>
      </c>
      <c r="B85" s="204">
        <f>+'Qtr3'!AC85</f>
        <v>338605.34</v>
      </c>
      <c r="C85" s="59">
        <f>+'Qtr3'!AD85</f>
        <v>0</v>
      </c>
      <c r="D85" s="59">
        <f>+'Qtr3'!AE85</f>
        <v>0</v>
      </c>
      <c r="E85" s="55">
        <f>+'Qtr3'!AF85</f>
        <v>338605.34</v>
      </c>
      <c r="F85" s="217"/>
      <c r="G85" s="33"/>
      <c r="H85" s="100"/>
      <c r="I85" s="58">
        <f t="shared" si="76"/>
        <v>338605.34</v>
      </c>
      <c r="J85" s="59">
        <f t="shared" si="77"/>
        <v>0</v>
      </c>
      <c r="K85" s="59">
        <f t="shared" si="77"/>
        <v>0</v>
      </c>
      <c r="L85" s="60">
        <f t="shared" si="78"/>
        <v>338605.34</v>
      </c>
      <c r="M85" s="56"/>
      <c r="N85" s="33"/>
      <c r="O85" s="33"/>
      <c r="P85" s="33"/>
      <c r="Q85" s="59"/>
      <c r="R85" s="33"/>
      <c r="S85" s="33"/>
      <c r="T85" s="100"/>
      <c r="U85" s="58">
        <f t="shared" si="79"/>
        <v>338605.34</v>
      </c>
      <c r="V85" s="6">
        <f t="shared" si="83"/>
        <v>0</v>
      </c>
      <c r="W85" s="33"/>
      <c r="X85" s="60">
        <f t="shared" si="80"/>
        <v>338605.34</v>
      </c>
      <c r="Y85" s="149"/>
      <c r="Z85" s="33"/>
      <c r="AA85" s="33"/>
      <c r="AB85" s="62"/>
      <c r="AC85" s="58">
        <f t="shared" si="81"/>
        <v>338605.34</v>
      </c>
      <c r="AD85" s="59">
        <f t="shared" si="84"/>
        <v>0</v>
      </c>
      <c r="AE85" s="59"/>
      <c r="AF85" s="60">
        <f t="shared" si="82"/>
        <v>338605.34</v>
      </c>
    </row>
    <row r="86" spans="1:32" x14ac:dyDescent="0.3">
      <c r="A86" s="100"/>
      <c r="B86" s="204">
        <f>+'Qtr3'!AC86</f>
        <v>0</v>
      </c>
      <c r="C86" s="59">
        <f>+'Qtr3'!AD86</f>
        <v>0</v>
      </c>
      <c r="D86" s="59">
        <f>+'Qtr3'!AE86</f>
        <v>0</v>
      </c>
      <c r="E86" s="55">
        <f>+'Qtr3'!AF86</f>
        <v>0</v>
      </c>
      <c r="F86" s="217"/>
      <c r="G86" s="33"/>
      <c r="H86" s="100"/>
      <c r="I86" s="58">
        <f t="shared" si="76"/>
        <v>0</v>
      </c>
      <c r="J86" s="59">
        <f t="shared" si="77"/>
        <v>0</v>
      </c>
      <c r="K86" s="59">
        <f t="shared" si="77"/>
        <v>0</v>
      </c>
      <c r="L86" s="60">
        <f t="shared" si="78"/>
        <v>0</v>
      </c>
      <c r="M86" s="56"/>
      <c r="N86" s="33"/>
      <c r="O86" s="33"/>
      <c r="P86" s="33"/>
      <c r="Q86" s="59"/>
      <c r="R86" s="33"/>
      <c r="S86" s="33"/>
      <c r="T86" s="100"/>
      <c r="U86" s="58">
        <f t="shared" si="79"/>
        <v>0</v>
      </c>
      <c r="V86" s="6">
        <f t="shared" si="83"/>
        <v>0</v>
      </c>
      <c r="W86" s="33"/>
      <c r="X86" s="60">
        <f t="shared" si="80"/>
        <v>0</v>
      </c>
      <c r="Y86" s="149"/>
      <c r="Z86" s="33"/>
      <c r="AA86" s="33"/>
      <c r="AB86" s="62"/>
      <c r="AC86" s="58">
        <f t="shared" si="81"/>
        <v>0</v>
      </c>
      <c r="AD86" s="59">
        <f t="shared" si="84"/>
        <v>0</v>
      </c>
      <c r="AE86" s="59"/>
      <c r="AF86" s="60">
        <f t="shared" si="82"/>
        <v>0</v>
      </c>
    </row>
    <row r="87" spans="1:32" x14ac:dyDescent="0.3">
      <c r="A87" s="100"/>
      <c r="B87" s="204"/>
      <c r="C87" s="59">
        <f>+'Qtr3'!AD87</f>
        <v>0</v>
      </c>
      <c r="D87" s="59">
        <f>+'Qtr3'!AE87</f>
        <v>0</v>
      </c>
      <c r="E87" s="55">
        <f>+'Qtr3'!AF87</f>
        <v>0</v>
      </c>
      <c r="F87" s="217"/>
      <c r="G87" s="33"/>
      <c r="H87" s="100"/>
      <c r="I87" s="58">
        <f t="shared" si="76"/>
        <v>0</v>
      </c>
      <c r="J87" s="59">
        <f t="shared" si="77"/>
        <v>0</v>
      </c>
      <c r="K87" s="59">
        <f t="shared" si="77"/>
        <v>0</v>
      </c>
      <c r="L87" s="60">
        <f t="shared" si="78"/>
        <v>0</v>
      </c>
      <c r="M87" s="56"/>
      <c r="N87" s="33"/>
      <c r="O87" s="33"/>
      <c r="P87" s="33"/>
      <c r="Q87" s="59"/>
      <c r="R87" s="33"/>
      <c r="S87" s="33"/>
      <c r="T87" s="100"/>
      <c r="U87" s="58">
        <f t="shared" si="79"/>
        <v>0</v>
      </c>
      <c r="V87" s="6">
        <f t="shared" si="83"/>
        <v>0</v>
      </c>
      <c r="W87" s="33"/>
      <c r="X87" s="60">
        <f t="shared" si="80"/>
        <v>0</v>
      </c>
      <c r="Y87" s="149"/>
      <c r="Z87" s="33"/>
      <c r="AA87" s="33"/>
      <c r="AB87" s="62"/>
      <c r="AC87" s="58">
        <f t="shared" si="81"/>
        <v>0</v>
      </c>
      <c r="AD87" s="59">
        <f t="shared" si="84"/>
        <v>0</v>
      </c>
      <c r="AE87" s="59"/>
      <c r="AF87" s="60">
        <f t="shared" si="82"/>
        <v>0</v>
      </c>
    </row>
    <row r="88" spans="1:32" x14ac:dyDescent="0.3">
      <c r="A88" s="100"/>
      <c r="B88" s="204">
        <f>+'Qtr3'!AC88</f>
        <v>0</v>
      </c>
      <c r="C88" s="59">
        <f>+'Qtr3'!AD88</f>
        <v>0</v>
      </c>
      <c r="D88" s="59">
        <f>+'Qtr3'!AE88</f>
        <v>0</v>
      </c>
      <c r="E88" s="55">
        <f>+'Qtr3'!AF88</f>
        <v>0</v>
      </c>
      <c r="F88" s="217"/>
      <c r="G88" s="33"/>
      <c r="H88" s="100"/>
      <c r="I88" s="58">
        <f t="shared" si="76"/>
        <v>0</v>
      </c>
      <c r="J88" s="59">
        <f t="shared" si="77"/>
        <v>0</v>
      </c>
      <c r="K88" s="59">
        <f t="shared" si="77"/>
        <v>0</v>
      </c>
      <c r="L88" s="60">
        <f t="shared" si="78"/>
        <v>0</v>
      </c>
      <c r="M88" s="56"/>
      <c r="N88" s="33"/>
      <c r="O88" s="33"/>
      <c r="P88" s="33"/>
      <c r="Q88" s="59"/>
      <c r="R88" s="33"/>
      <c r="S88" s="33"/>
      <c r="T88" s="100"/>
      <c r="U88" s="58">
        <f t="shared" si="79"/>
        <v>0</v>
      </c>
      <c r="V88" s="6">
        <f t="shared" si="83"/>
        <v>0</v>
      </c>
      <c r="W88" s="33"/>
      <c r="X88" s="60">
        <f t="shared" si="80"/>
        <v>0</v>
      </c>
      <c r="Y88" s="149"/>
      <c r="Z88" s="33"/>
      <c r="AA88" s="33"/>
      <c r="AB88" s="62"/>
      <c r="AC88" s="58">
        <f t="shared" si="81"/>
        <v>0</v>
      </c>
      <c r="AD88" s="59">
        <f t="shared" si="84"/>
        <v>0</v>
      </c>
      <c r="AE88" s="59"/>
      <c r="AF88" s="60">
        <f t="shared" si="82"/>
        <v>0</v>
      </c>
    </row>
    <row r="89" spans="1:32" ht="15" thickBot="1" x14ac:dyDescent="0.35">
      <c r="A89" s="150"/>
      <c r="B89" s="204">
        <f>+'Qtr3'!AC89</f>
        <v>0</v>
      </c>
      <c r="C89" s="71">
        <f>+'Qtr3'!AD89</f>
        <v>0</v>
      </c>
      <c r="D89" s="71">
        <f>+'Qtr3'!AE89</f>
        <v>0</v>
      </c>
      <c r="E89" s="55">
        <f>+'Qtr3'!AF89</f>
        <v>0</v>
      </c>
      <c r="F89" s="218"/>
      <c r="G89" s="152"/>
      <c r="H89" s="150"/>
      <c r="I89" s="105">
        <f t="shared" si="76"/>
        <v>0</v>
      </c>
      <c r="J89" s="106">
        <f t="shared" si="77"/>
        <v>0</v>
      </c>
      <c r="K89" s="106">
        <f t="shared" si="77"/>
        <v>0</v>
      </c>
      <c r="L89" s="107">
        <f t="shared" si="78"/>
        <v>0</v>
      </c>
      <c r="M89" s="102"/>
      <c r="N89" s="152"/>
      <c r="O89" s="152"/>
      <c r="P89" s="152"/>
      <c r="Q89" s="106"/>
      <c r="R89" s="152"/>
      <c r="S89" s="152"/>
      <c r="T89" s="150"/>
      <c r="U89" s="105">
        <f t="shared" si="79"/>
        <v>0</v>
      </c>
      <c r="V89" s="7">
        <f t="shared" si="83"/>
        <v>0</v>
      </c>
      <c r="W89" s="152"/>
      <c r="X89" s="107">
        <f t="shared" si="80"/>
        <v>0</v>
      </c>
      <c r="Y89" s="151"/>
      <c r="Z89" s="152"/>
      <c r="AA89" s="152"/>
      <c r="AB89" s="110"/>
      <c r="AC89" s="105">
        <f t="shared" si="81"/>
        <v>0</v>
      </c>
      <c r="AD89" s="106">
        <f t="shared" si="84"/>
        <v>0</v>
      </c>
      <c r="AE89" s="106"/>
      <c r="AF89" s="107">
        <f t="shared" si="82"/>
        <v>0</v>
      </c>
    </row>
    <row r="90" spans="1:32" ht="15" thickBot="1" x14ac:dyDescent="0.35">
      <c r="A90" s="315" t="s">
        <v>21</v>
      </c>
      <c r="B90" s="316">
        <f>+B81+SUM(B83:B89)</f>
        <v>2654767.1100000003</v>
      </c>
      <c r="C90" s="317">
        <f t="shared" ref="C90:H90" si="85">+C81+SUM(C83:C89)</f>
        <v>2188348.3975153472</v>
      </c>
      <c r="D90" s="317">
        <f t="shared" si="85"/>
        <v>612808.50248465315</v>
      </c>
      <c r="E90" s="318">
        <f t="shared" si="85"/>
        <v>5455924.0100000007</v>
      </c>
      <c r="F90" s="317">
        <f t="shared" si="85"/>
        <v>15312.38</v>
      </c>
      <c r="G90" s="317">
        <f t="shared" si="85"/>
        <v>0</v>
      </c>
      <c r="H90" s="317">
        <f t="shared" si="85"/>
        <v>0</v>
      </c>
      <c r="I90" s="316">
        <f t="shared" ref="I90:L90" si="86">+I81+SUM(I83:I89)</f>
        <v>2670079.4900000002</v>
      </c>
      <c r="J90" s="317">
        <f t="shared" si="86"/>
        <v>2188348.3975153472</v>
      </c>
      <c r="K90" s="317">
        <f t="shared" si="86"/>
        <v>88251.00365392871</v>
      </c>
      <c r="L90" s="318">
        <f t="shared" si="86"/>
        <v>5471236.3900000006</v>
      </c>
      <c r="M90" s="319">
        <f>+M81+SUM(M83:M89)</f>
        <v>25007.75</v>
      </c>
      <c r="N90" s="317">
        <f t="shared" ref="N90:T90" si="87">+N81+SUM(N83:N89)</f>
        <v>600</v>
      </c>
      <c r="O90" s="317">
        <f t="shared" si="87"/>
        <v>0</v>
      </c>
      <c r="P90" s="317">
        <f t="shared" si="87"/>
        <v>0</v>
      </c>
      <c r="Q90" s="317">
        <f t="shared" si="87"/>
        <v>-49683.05</v>
      </c>
      <c r="R90" s="317">
        <f t="shared" si="87"/>
        <v>0</v>
      </c>
      <c r="S90" s="317">
        <f t="shared" si="87"/>
        <v>0</v>
      </c>
      <c r="T90" s="320">
        <f t="shared" si="87"/>
        <v>0</v>
      </c>
      <c r="U90" s="316">
        <f>+U81+SUM(U83:U89)</f>
        <v>2695087.24</v>
      </c>
      <c r="V90" s="317">
        <f t="shared" ref="V90:W90" si="88">+V81+SUM(V83:V89)</f>
        <v>2142716.4475153475</v>
      </c>
      <c r="W90" s="317">
        <f t="shared" si="88"/>
        <v>604975.14248465304</v>
      </c>
      <c r="X90" s="318">
        <f>+X81+SUM(X83:X89)</f>
        <v>5442778.8300000001</v>
      </c>
      <c r="Y90" s="321"/>
      <c r="Z90" s="322"/>
      <c r="AA90" s="317">
        <f t="shared" ref="AA90:AB90" si="89">+AA81+SUM(AA83:AA89)</f>
        <v>0</v>
      </c>
      <c r="AB90" s="317">
        <f t="shared" si="89"/>
        <v>303040.7</v>
      </c>
      <c r="AC90" s="316">
        <f>+AC81+SUM(AC83:AC89)</f>
        <v>2695087.24</v>
      </c>
      <c r="AD90" s="317">
        <f t="shared" ref="AD90:AF90" si="90">+AD81+SUM(AD83:AD89)</f>
        <v>2401910.6939654015</v>
      </c>
      <c r="AE90" s="317">
        <f t="shared" si="90"/>
        <v>653203.85603459878</v>
      </c>
      <c r="AF90" s="318">
        <f t="shared" si="90"/>
        <v>5750201.79</v>
      </c>
    </row>
    <row r="91" spans="1:32" ht="15" thickTop="1" x14ac:dyDescent="0.3">
      <c r="A91" s="153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9">
        <f>+Z81</f>
        <v>0</v>
      </c>
      <c r="AA91" s="38"/>
      <c r="AB91" s="38"/>
      <c r="AC91" s="38"/>
      <c r="AD91" s="38"/>
      <c r="AE91" s="38"/>
      <c r="AF91" s="38"/>
    </row>
    <row r="92" spans="1:32" x14ac:dyDescent="0.3">
      <c r="A92" s="153"/>
      <c r="B92" s="154" t="s">
        <v>22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38"/>
      <c r="Q92" s="38"/>
      <c r="R92" s="38"/>
      <c r="S92" s="38"/>
      <c r="T92" s="38"/>
      <c r="U92" s="38"/>
      <c r="V92" s="38"/>
      <c r="W92" s="156"/>
      <c r="X92" s="156"/>
      <c r="Y92" s="156"/>
      <c r="Z92" s="10" t="str">
        <f>"Due To Interest for the Quarter-Ending December 31, 2019"</f>
        <v>Due To Interest for the Quarter-Ending December 31, 2019</v>
      </c>
      <c r="AA92" s="209">
        <v>0</v>
      </c>
      <c r="AB92" s="38"/>
      <c r="AC92" s="38"/>
      <c r="AD92" s="38"/>
      <c r="AE92" s="38"/>
      <c r="AF92" s="38"/>
    </row>
    <row r="93" spans="1:32" x14ac:dyDescent="0.3">
      <c r="A93" s="153"/>
      <c r="B93" s="157" t="s">
        <v>23</v>
      </c>
      <c r="C93" s="155" t="s">
        <v>24</v>
      </c>
      <c r="D93" s="155"/>
      <c r="E93" s="155"/>
      <c r="F93" s="155" t="s">
        <v>25</v>
      </c>
      <c r="G93" s="155"/>
      <c r="H93" s="155"/>
      <c r="I93" s="38"/>
      <c r="J93" s="155"/>
      <c r="K93" s="155"/>
      <c r="L93" s="155"/>
      <c r="M93" s="155"/>
      <c r="N93" s="158">
        <f>+M28</f>
        <v>25007.75</v>
      </c>
      <c r="O93" s="157" t="s">
        <v>23</v>
      </c>
      <c r="P93" s="159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10" t="str">
        <f>"Investment Income (Loss) for the Quarter-Ending December 31, 2019"</f>
        <v>Investment Income (Loss) for the Quarter-Ending December 31, 2019</v>
      </c>
      <c r="AB93" s="209">
        <v>303040.7</v>
      </c>
      <c r="AC93" s="38"/>
      <c r="AD93" s="38"/>
      <c r="AE93" s="38"/>
      <c r="AF93" s="38"/>
    </row>
    <row r="94" spans="1:32" x14ac:dyDescent="0.3">
      <c r="A94" s="153"/>
      <c r="B94" s="160" t="s">
        <v>26</v>
      </c>
      <c r="C94" s="155" t="s">
        <v>27</v>
      </c>
      <c r="D94" s="155"/>
      <c r="E94" s="155"/>
      <c r="F94" s="155" t="s">
        <v>25</v>
      </c>
      <c r="G94" s="155"/>
      <c r="H94" s="155"/>
      <c r="I94" s="38"/>
      <c r="J94" s="155"/>
      <c r="K94" s="155"/>
      <c r="L94" s="155"/>
      <c r="M94" s="155"/>
      <c r="N94" s="161">
        <f>N58</f>
        <v>600</v>
      </c>
      <c r="O94" s="160" t="s">
        <v>26</v>
      </c>
      <c r="P94" s="159"/>
      <c r="Q94" s="38"/>
      <c r="R94" s="38"/>
      <c r="S94" s="38"/>
      <c r="T94" s="156"/>
      <c r="U94" s="156"/>
      <c r="V94" s="38"/>
      <c r="W94" s="38"/>
      <c r="X94" s="38"/>
      <c r="Y94" s="38"/>
      <c r="Z94" s="38"/>
      <c r="AA94" s="38"/>
      <c r="AB94" s="38"/>
      <c r="AC94" s="156" t="s">
        <v>57</v>
      </c>
      <c r="AD94" s="156"/>
      <c r="AE94" s="156"/>
      <c r="AF94" s="221">
        <v>0</v>
      </c>
    </row>
    <row r="95" spans="1:32" x14ac:dyDescent="0.3">
      <c r="A95" s="153"/>
      <c r="B95" s="162" t="s">
        <v>28</v>
      </c>
      <c r="C95" s="155" t="s">
        <v>24</v>
      </c>
      <c r="D95" s="155"/>
      <c r="E95" s="155"/>
      <c r="F95" s="155" t="s">
        <v>29</v>
      </c>
      <c r="G95" s="155"/>
      <c r="H95" s="155"/>
      <c r="I95" s="38"/>
      <c r="J95" s="155"/>
      <c r="K95" s="155"/>
      <c r="L95" s="155"/>
      <c r="M95" s="155"/>
      <c r="N95" s="163">
        <f>M70</f>
        <v>0</v>
      </c>
      <c r="O95" s="162" t="s">
        <v>28</v>
      </c>
      <c r="P95" s="159"/>
      <c r="Q95" s="38"/>
      <c r="R95" s="38"/>
      <c r="S95" s="38"/>
      <c r="T95" s="156"/>
      <c r="U95" s="156"/>
      <c r="V95" s="38"/>
      <c r="W95" s="38"/>
      <c r="X95" s="38"/>
      <c r="Y95" s="38"/>
      <c r="Z95" s="38" t="s">
        <v>7</v>
      </c>
      <c r="AA95" s="38" t="s">
        <v>7</v>
      </c>
      <c r="AB95" s="156"/>
      <c r="AC95" s="164" t="s">
        <v>119</v>
      </c>
      <c r="AD95" s="165"/>
      <c r="AE95" s="165"/>
      <c r="AF95" s="403">
        <v>5148304.51</v>
      </c>
    </row>
    <row r="96" spans="1:32" x14ac:dyDescent="0.3">
      <c r="A96" s="153"/>
      <c r="B96" s="166" t="s">
        <v>30</v>
      </c>
      <c r="C96" s="155" t="s">
        <v>27</v>
      </c>
      <c r="D96" s="155"/>
      <c r="E96" s="155"/>
      <c r="F96" s="155" t="s">
        <v>29</v>
      </c>
      <c r="G96" s="155"/>
      <c r="H96" s="155"/>
      <c r="I96" s="38"/>
      <c r="J96" s="155"/>
      <c r="K96" s="155"/>
      <c r="L96" s="155"/>
      <c r="M96" s="155"/>
      <c r="N96" s="167">
        <f>O79</f>
        <v>0</v>
      </c>
      <c r="O96" s="166" t="s">
        <v>30</v>
      </c>
      <c r="P96" s="159"/>
      <c r="Q96" s="38"/>
      <c r="R96" s="38"/>
      <c r="S96" s="38"/>
      <c r="T96" s="156"/>
      <c r="U96" s="156"/>
      <c r="V96" s="38"/>
      <c r="W96" s="38"/>
      <c r="X96" s="38"/>
      <c r="Y96" s="38"/>
      <c r="Z96" s="38" t="s">
        <v>7</v>
      </c>
      <c r="AA96" s="38" t="s">
        <v>7</v>
      </c>
      <c r="AB96" s="156"/>
      <c r="AC96" s="38"/>
      <c r="AD96" s="38"/>
      <c r="AE96" s="38"/>
      <c r="AF96" s="168">
        <f>+AF4+AF95</f>
        <v>5283052.9635004522</v>
      </c>
    </row>
    <row r="97" spans="1:32" ht="15" thickBot="1" x14ac:dyDescent="0.35">
      <c r="A97" s="153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69">
        <f>SUM(N93:N96)</f>
        <v>25607.75</v>
      </c>
      <c r="O97" s="38" t="s">
        <v>64</v>
      </c>
      <c r="P97" s="38"/>
      <c r="Q97" s="38"/>
      <c r="R97" s="38"/>
      <c r="S97" s="38"/>
      <c r="T97" s="156"/>
      <c r="U97" s="156"/>
      <c r="V97" s="38"/>
      <c r="W97" s="38"/>
      <c r="X97" s="38"/>
      <c r="Y97" s="38"/>
      <c r="Z97" s="38"/>
      <c r="AA97" s="38"/>
      <c r="AB97" s="156"/>
      <c r="AC97" s="38"/>
      <c r="AD97" s="38"/>
      <c r="AE97" s="38"/>
      <c r="AF97" s="168"/>
    </row>
    <row r="98" spans="1:32" ht="15" thickTop="1" x14ac:dyDescent="0.3">
      <c r="A98" s="153"/>
      <c r="B98" s="156"/>
      <c r="C98" s="156"/>
      <c r="D98" s="170"/>
      <c r="E98" s="156"/>
      <c r="F98" s="156"/>
      <c r="G98" s="156"/>
      <c r="H98" s="156"/>
      <c r="I98" s="156"/>
      <c r="J98" s="38"/>
      <c r="K98" s="38"/>
      <c r="L98" s="171"/>
      <c r="M98" s="38"/>
      <c r="N98" s="38"/>
      <c r="O98" s="38"/>
      <c r="P98" s="172"/>
      <c r="Q98" s="38"/>
      <c r="R98" s="38"/>
      <c r="S98" s="38"/>
      <c r="T98" s="156"/>
      <c r="U98" s="156"/>
      <c r="V98" s="38"/>
      <c r="W98" s="38"/>
      <c r="X98" s="38"/>
      <c r="Y98" s="38"/>
      <c r="Z98" s="38"/>
      <c r="AA98" s="38"/>
      <c r="AB98" s="156"/>
      <c r="AD98" s="38"/>
      <c r="AE98" s="38"/>
    </row>
    <row r="99" spans="1:32" x14ac:dyDescent="0.3">
      <c r="A99" s="153"/>
      <c r="B99" s="156"/>
      <c r="C99" s="156"/>
      <c r="D99" s="170"/>
      <c r="E99" s="156"/>
      <c r="F99" s="156"/>
      <c r="G99" s="156"/>
      <c r="H99" s="156"/>
      <c r="I99" s="156"/>
      <c r="J99" s="38"/>
      <c r="K99" s="38"/>
      <c r="L99" s="171"/>
      <c r="M99" s="38"/>
      <c r="N99" s="38"/>
      <c r="O99" s="38"/>
      <c r="P99" s="172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156"/>
      <c r="AC99" s="38" t="s">
        <v>120</v>
      </c>
      <c r="AD99" s="38"/>
      <c r="AE99" s="38"/>
      <c r="AF99" s="404">
        <f>+AF81-AF95</f>
        <v>0</v>
      </c>
    </row>
    <row r="100" spans="1:32" x14ac:dyDescent="0.3">
      <c r="A100" s="153"/>
      <c r="B100" s="156"/>
      <c r="C100" s="156"/>
      <c r="D100" s="170"/>
      <c r="E100" s="156"/>
      <c r="F100" s="156"/>
      <c r="G100" s="156"/>
      <c r="H100" s="156"/>
      <c r="I100" s="156"/>
      <c r="J100" s="38"/>
      <c r="K100" s="38"/>
      <c r="L100" s="171"/>
      <c r="M100" s="38"/>
      <c r="N100" s="156"/>
      <c r="O100" s="156"/>
      <c r="P100" s="172" t="s">
        <v>7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156"/>
      <c r="AC100" s="38"/>
      <c r="AD100" s="38"/>
      <c r="AE100" s="38"/>
    </row>
    <row r="101" spans="1:32" x14ac:dyDescent="0.3">
      <c r="A101" s="156"/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</row>
  </sheetData>
  <mergeCells count="8">
    <mergeCell ref="Y2:AB2"/>
    <mergeCell ref="AC2:AF2"/>
    <mergeCell ref="B1:C1"/>
    <mergeCell ref="B2:E2"/>
    <mergeCell ref="F2:G2"/>
    <mergeCell ref="I2:L2"/>
    <mergeCell ref="M2:T2"/>
    <mergeCell ref="U2:X2"/>
  </mergeCells>
  <hyperlinks>
    <hyperlink ref="W60" r:id="rId1" display="+l31+@sum(o31..t31)" xr:uid="{00000000-0004-0000-0300-000000000000}"/>
    <hyperlink ref="W61:W69" r:id="rId2" display="+l31+@sum(o31..t31)" xr:uid="{00000000-0004-0000-0300-000001000000}"/>
    <hyperlink ref="W72:W78" r:id="rId3" display="+l31+@sum(o31..t31)" xr:uid="{00000000-0004-0000-0300-000002000000}"/>
    <hyperlink ref="W73" r:id="rId4" display="+l31+@sum(o31..t31)" xr:uid="{00000000-0004-0000-0300-000003000000}"/>
    <hyperlink ref="U90" r:id="rId5" display="=+U81+@sum(u83..u89)" xr:uid="{00000000-0004-0000-0300-000004000000}"/>
    <hyperlink ref="V90:W90" r:id="rId6" display="=+U81+@sum(u83..u89)" xr:uid="{00000000-0004-0000-0300-000005000000}"/>
    <hyperlink ref="X90" r:id="rId7" display="=+U81+@sum(u83..u89)" xr:uid="{00000000-0004-0000-0300-000006000000}"/>
    <hyperlink ref="B90" r:id="rId8" display="=+B81+@sum(b83..b90)" xr:uid="{00000000-0004-0000-0300-000007000000}"/>
    <hyperlink ref="C90:E90" r:id="rId9" display="=+B81+@sum(b83..b90)" xr:uid="{00000000-0004-0000-0300-000008000000}"/>
    <hyperlink ref="AC90" r:id="rId10" display="=+AC81+@sum(ac83..ac89)" xr:uid="{00000000-0004-0000-0300-000009000000}"/>
    <hyperlink ref="AD90:AF90" r:id="rId11" display="=+AC81+@sum(ac83..ac89)" xr:uid="{00000000-0004-0000-0300-00000A000000}"/>
    <hyperlink ref="M90" r:id="rId12" display="=+M81+@sum(m83..m89)" xr:uid="{00000000-0004-0000-0300-00000B000000}"/>
    <hyperlink ref="N90:T90" r:id="rId13" display="=+M81+@sum(m83..m89)" xr:uid="{00000000-0004-0000-0300-00000C000000}"/>
    <hyperlink ref="I90:L90" r:id="rId14" display="=+B81+@sum(b83..b90)" xr:uid="{00000000-0004-0000-0300-00000D000000}"/>
    <hyperlink ref="V4" r:id="rId15" display="=+j4+@sum(p4..t4)" xr:uid="{00000000-0004-0000-0300-00000E000000}"/>
    <hyperlink ref="V5" r:id="rId16" display="=+j4+@sum(p4..t4)" xr:uid="{00000000-0004-0000-0300-00000F000000}"/>
    <hyperlink ref="V6" r:id="rId17" display="=+j4+@sum(p4..t4)" xr:uid="{00000000-0004-0000-0300-000010000000}"/>
    <hyperlink ref="V7" r:id="rId18" display="=+j4+@sum(p4..t4)" xr:uid="{00000000-0004-0000-0300-000011000000}"/>
    <hyperlink ref="V10" r:id="rId19" display="=+j4+@sum(p4..t4)" xr:uid="{00000000-0004-0000-0300-000012000000}"/>
    <hyperlink ref="V11" r:id="rId20" display="=+j4+@sum(p4..t4)" xr:uid="{00000000-0004-0000-0300-000013000000}"/>
    <hyperlink ref="V12" r:id="rId21" display="=+j4+@sum(p4..t4)" xr:uid="{00000000-0004-0000-0300-000014000000}"/>
    <hyperlink ref="V13" r:id="rId22" display="=+j4+@sum(p4..t4)" xr:uid="{00000000-0004-0000-0300-000015000000}"/>
    <hyperlink ref="V14" r:id="rId23" display="=+j4+@sum(p4..t4)" xr:uid="{00000000-0004-0000-0300-000016000000}"/>
    <hyperlink ref="V15" r:id="rId24" display="=+j4+@sum(p4..t4)" xr:uid="{00000000-0004-0000-0300-000017000000}"/>
    <hyperlink ref="V16" r:id="rId25" display="=+j4+@sum(p4..t4)" xr:uid="{00000000-0004-0000-0300-000018000000}"/>
    <hyperlink ref="V17" r:id="rId26" display="=+j4+@sum(p4..t4)" xr:uid="{00000000-0004-0000-0300-000019000000}"/>
    <hyperlink ref="V18" r:id="rId27" display="=+j4+@sum(p4..t4)" xr:uid="{00000000-0004-0000-0300-00001A000000}"/>
    <hyperlink ref="V19" r:id="rId28" display="=+j4+@sum(p4..t4)" xr:uid="{00000000-0004-0000-0300-00001B000000}"/>
    <hyperlink ref="V20" r:id="rId29" display="=+j4+@sum(p4..t4)" xr:uid="{00000000-0004-0000-0300-00001C000000}"/>
    <hyperlink ref="V21" r:id="rId30" display="=+j4+@sum(p4..t4)" xr:uid="{00000000-0004-0000-0300-00001D000000}"/>
    <hyperlink ref="V22" r:id="rId31" display="=+j4+@sum(p4..t4)" xr:uid="{00000000-0004-0000-0300-00001E000000}"/>
    <hyperlink ref="V23" r:id="rId32" display="=+j4+@sum(p4..t4)" xr:uid="{00000000-0004-0000-0300-00001F000000}"/>
    <hyperlink ref="V24" r:id="rId33" display="=+j4+@sum(p4..t4)" xr:uid="{00000000-0004-0000-0300-000020000000}"/>
    <hyperlink ref="V25" r:id="rId34" display="=+j4+@sum(p4..t4)" xr:uid="{00000000-0004-0000-0300-000021000000}"/>
    <hyperlink ref="V26" r:id="rId35" display="=+j4+@sum(p4..t4)" xr:uid="{00000000-0004-0000-0300-000022000000}"/>
    <hyperlink ref="V27" r:id="rId36" display="=+j4+@sum(p4..t4)" xr:uid="{00000000-0004-0000-0300-000023000000}"/>
    <hyperlink ref="V8" r:id="rId37" display="=+j4+@sum(p4..t4)" xr:uid="{00000000-0004-0000-0300-000024000000}"/>
    <hyperlink ref="V9" r:id="rId38" display="=+j4+@sum(p4..t4)" xr:uid="{00000000-0004-0000-0300-000025000000}"/>
    <hyperlink ref="F90:H90" r:id="rId39" display="=+B81+@sum(b83..b90)" xr:uid="{00000000-0004-0000-0300-000026000000}"/>
    <hyperlink ref="AA90" r:id="rId40" display="=+B81+@sum(b83..b90)" xr:uid="{00000000-0004-0000-0300-000027000000}"/>
    <hyperlink ref="AB90" r:id="rId41" display="=+B81+@sum(b83..b90)" xr:uid="{00000000-0004-0000-0300-000028000000}"/>
  </hyperlinks>
  <pageMargins left="0.25" right="0.25" top="0.75" bottom="0.75" header="0.3" footer="0.3"/>
  <pageSetup orientation="landscape" r:id="rId4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10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" sqref="B1:C1"/>
    </sheetView>
  </sheetViews>
  <sheetFormatPr defaultRowHeight="14.4" x14ac:dyDescent="0.3"/>
  <cols>
    <col min="1" max="1" width="50.6640625" customWidth="1"/>
    <col min="2" max="17" width="15.6640625" customWidth="1"/>
    <col min="21" max="25" width="15.6640625" customWidth="1"/>
    <col min="27" max="32" width="15.6640625" customWidth="1"/>
  </cols>
  <sheetData>
    <row r="1" spans="1:32" ht="18" thickBot="1" x14ac:dyDescent="0.35">
      <c r="A1" s="413" t="s">
        <v>154</v>
      </c>
      <c r="B1" s="431">
        <v>2023</v>
      </c>
      <c r="C1" s="432"/>
      <c r="D1" s="203"/>
      <c r="E1" s="202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</row>
    <row r="2" spans="1:32" x14ac:dyDescent="0.3">
      <c r="A2" s="362"/>
      <c r="B2" s="419" t="s">
        <v>152</v>
      </c>
      <c r="C2" s="419"/>
      <c r="D2" s="419"/>
      <c r="E2" s="420"/>
      <c r="F2" s="418" t="s">
        <v>83</v>
      </c>
      <c r="G2" s="419"/>
      <c r="H2" s="39"/>
      <c r="I2" s="423" t="s">
        <v>84</v>
      </c>
      <c r="J2" s="424"/>
      <c r="K2" s="424"/>
      <c r="L2" s="425"/>
      <c r="M2" s="419" t="s">
        <v>85</v>
      </c>
      <c r="N2" s="419"/>
      <c r="O2" s="419"/>
      <c r="P2" s="419"/>
      <c r="Q2" s="419"/>
      <c r="R2" s="419"/>
      <c r="S2" s="419"/>
      <c r="T2" s="420"/>
      <c r="U2" s="418" t="s">
        <v>31</v>
      </c>
      <c r="V2" s="419"/>
      <c r="W2" s="419"/>
      <c r="X2" s="420"/>
      <c r="Y2" s="418" t="s">
        <v>1</v>
      </c>
      <c r="Z2" s="419"/>
      <c r="AA2" s="419"/>
      <c r="AB2" s="420"/>
      <c r="AC2" s="418" t="s">
        <v>86</v>
      </c>
      <c r="AD2" s="419"/>
      <c r="AE2" s="419"/>
      <c r="AF2" s="420"/>
    </row>
    <row r="3" spans="1:32" ht="50.25" customHeight="1" thickBot="1" x14ac:dyDescent="0.35">
      <c r="A3" s="363" t="s">
        <v>72</v>
      </c>
      <c r="B3" s="265" t="s">
        <v>2</v>
      </c>
      <c r="C3" s="264" t="s">
        <v>79</v>
      </c>
      <c r="D3" s="265" t="s">
        <v>80</v>
      </c>
      <c r="E3" s="266" t="s">
        <v>3</v>
      </c>
      <c r="F3" s="263" t="s">
        <v>2</v>
      </c>
      <c r="G3" s="264" t="s">
        <v>79</v>
      </c>
      <c r="H3" s="265" t="s">
        <v>80</v>
      </c>
      <c r="I3" s="263" t="s">
        <v>2</v>
      </c>
      <c r="J3" s="264" t="s">
        <v>79</v>
      </c>
      <c r="K3" s="265" t="s">
        <v>80</v>
      </c>
      <c r="L3" s="267" t="s">
        <v>3</v>
      </c>
      <c r="M3" s="324" t="s">
        <v>4</v>
      </c>
      <c r="N3" s="325" t="s">
        <v>81</v>
      </c>
      <c r="O3" s="265" t="s">
        <v>82</v>
      </c>
      <c r="P3" s="326" t="s">
        <v>5</v>
      </c>
      <c r="Q3" s="324" t="s">
        <v>6</v>
      </c>
      <c r="R3" s="326" t="s">
        <v>7</v>
      </c>
      <c r="S3" s="327" t="s">
        <v>7</v>
      </c>
      <c r="T3" s="324" t="s">
        <v>7</v>
      </c>
      <c r="U3" s="263" t="s">
        <v>2</v>
      </c>
      <c r="V3" s="264" t="s">
        <v>79</v>
      </c>
      <c r="W3" s="265" t="s">
        <v>80</v>
      </c>
      <c r="X3" s="270" t="s">
        <v>3</v>
      </c>
      <c r="Y3" s="324" t="s">
        <v>8</v>
      </c>
      <c r="Z3" s="74"/>
      <c r="AA3" s="326" t="s">
        <v>9</v>
      </c>
      <c r="AB3" s="324" t="s">
        <v>10</v>
      </c>
      <c r="AC3" s="263" t="s">
        <v>2</v>
      </c>
      <c r="AD3" s="264" t="s">
        <v>79</v>
      </c>
      <c r="AE3" s="265" t="s">
        <v>80</v>
      </c>
      <c r="AF3" s="267" t="s">
        <v>3</v>
      </c>
    </row>
    <row r="4" spans="1:32" x14ac:dyDescent="0.3">
      <c r="A4" s="382" t="s">
        <v>74</v>
      </c>
      <c r="B4" s="90">
        <f>+'Qtr1'!B4</f>
        <v>33533</v>
      </c>
      <c r="C4" s="88">
        <f>+'Qtr1'!C4</f>
        <v>83217.429999999993</v>
      </c>
      <c r="D4" s="88">
        <f>+'Qtr1'!D4</f>
        <v>0</v>
      </c>
      <c r="E4" s="89">
        <f t="shared" ref="E4:E27" si="0">+B4+C4+D4</f>
        <v>116750.43</v>
      </c>
      <c r="F4" s="87">
        <f>+'Qtr1'!F4+'Qtr2'!F4+'Qtr3'!F4+'Qtr4'!F4</f>
        <v>0</v>
      </c>
      <c r="G4" s="88">
        <f>+'Qtr1'!G4+'Qtr2'!G4+'Qtr3'!G4+'Qtr4'!G4</f>
        <v>-1213.07</v>
      </c>
      <c r="H4" s="89">
        <f>+'Qtr1'!H4+'Qtr2'!H4+'Qtr3'!H4+'Qtr4'!H4</f>
        <v>0</v>
      </c>
      <c r="I4" s="90">
        <f>B4+F4</f>
        <v>33533</v>
      </c>
      <c r="J4" s="88">
        <f t="shared" ref="J4:K19" si="1">+C4+G4</f>
        <v>82004.359999999986</v>
      </c>
      <c r="K4" s="88">
        <f t="shared" si="1"/>
        <v>0</v>
      </c>
      <c r="L4" s="89">
        <f>I4+J4+K4</f>
        <v>115537.35999999999</v>
      </c>
      <c r="M4" s="136">
        <f>+'Qtr1'!M4+'Qtr2'!M4+'Qtr3'!M4+'Qtr4'!M4</f>
        <v>0</v>
      </c>
      <c r="N4" s="137">
        <f>+'Qtr1'!N4+'Qtr2'!N4+'Qtr3'!N4+'Qtr4'!N4</f>
        <v>0</v>
      </c>
      <c r="O4" s="137">
        <f>+'Qtr1'!O4+'Qtr2'!O4+'Qtr3'!O4+'Qtr4'!O4</f>
        <v>0</v>
      </c>
      <c r="P4" s="137">
        <f>+'Qtr1'!P4+'Qtr2'!P4+'Qtr3'!P4+'Qtr4'!P4</f>
        <v>0</v>
      </c>
      <c r="Q4" s="137">
        <f>+'Qtr1'!Q4+'Qtr2'!Q4+'Qtr3'!Q4+'Qtr4'!Q4</f>
        <v>-5106.9500000000007</v>
      </c>
      <c r="R4" s="137">
        <f>+'Qtr1'!R4+'Qtr2'!R4+'Qtr3'!R4+'Qtr4'!R4</f>
        <v>0</v>
      </c>
      <c r="S4" s="137">
        <f>+'Qtr1'!S4+'Qtr2'!S4+'Qtr3'!S4+'Qtr4'!S4</f>
        <v>0</v>
      </c>
      <c r="T4" s="138">
        <f>+'Qtr1'!T4+'Qtr2'!T4+'Qtr3'!T4+'Qtr4'!T4</f>
        <v>0</v>
      </c>
      <c r="U4" s="87">
        <f>M4+I4</f>
        <v>33533</v>
      </c>
      <c r="V4" s="34">
        <f>+J4+SUM(P4:T4)</f>
        <v>76897.409999999989</v>
      </c>
      <c r="W4" s="88"/>
      <c r="X4" s="89">
        <f>+U4+V4+W4</f>
        <v>110430.40999999999</v>
      </c>
      <c r="Y4" s="97"/>
      <c r="Z4" s="93"/>
      <c r="AA4" s="88">
        <f>+'Qtr1'!AA4+'Qtr2'!AA4+'Qtr3'!AA4+'Qtr4'!AA4</f>
        <v>0</v>
      </c>
      <c r="AB4" s="88">
        <f>+'Qtr1'!AB4+'Qtr2'!AB4+'Qtr3'!AB4+'Qtr4'!AB4</f>
        <v>24318.043500452361</v>
      </c>
      <c r="AC4" s="90">
        <f>U4</f>
        <v>33533</v>
      </c>
      <c r="AD4" s="88">
        <f>+V4+Y4+Z4+AA4+AB4</f>
        <v>101215.45350045235</v>
      </c>
      <c r="AE4" s="88"/>
      <c r="AF4" s="89">
        <f>+AC4+AD4+AE4</f>
        <v>134748.45350045233</v>
      </c>
    </row>
    <row r="5" spans="1:32" x14ac:dyDescent="0.3">
      <c r="A5" s="365"/>
      <c r="B5" s="197">
        <f>+'Qtr1'!B5</f>
        <v>0</v>
      </c>
      <c r="C5" s="59">
        <f>+'Qtr1'!C5</f>
        <v>0</v>
      </c>
      <c r="D5" s="59">
        <f>+'Qtr1'!D5</f>
        <v>0</v>
      </c>
      <c r="E5" s="60"/>
      <c r="F5" s="58">
        <f>+'Qtr1'!F5+'Qtr2'!F5+'Qtr3'!F5+'Qtr4'!F5</f>
        <v>0</v>
      </c>
      <c r="G5" s="59">
        <f>+'Qtr1'!G5+'Qtr2'!G5+'Qtr3'!G5+'Qtr4'!G5</f>
        <v>0</v>
      </c>
      <c r="H5" s="60">
        <f>+'Qtr1'!H5+'Qtr2'!H5+'Qtr3'!H5+'Qtr4'!H5</f>
        <v>0</v>
      </c>
      <c r="I5" s="197">
        <f>B5+F5</f>
        <v>0</v>
      </c>
      <c r="J5" s="59">
        <f>+C5+G5</f>
        <v>0</v>
      </c>
      <c r="K5" s="59">
        <f>+D5+H5</f>
        <v>0</v>
      </c>
      <c r="L5" s="62">
        <f t="shared" ref="L5:L27" si="2">I5+J5+K5</f>
        <v>0</v>
      </c>
      <c r="M5" s="59">
        <f>+'Qtr1'!M5+'Qtr2'!M5+'Qtr3'!M5+'Qtr4'!M5</f>
        <v>0</v>
      </c>
      <c r="N5" s="59">
        <f>+'Qtr1'!N5+'Qtr2'!N5+'Qtr3'!N5+'Qtr4'!N5</f>
        <v>0</v>
      </c>
      <c r="O5" s="59">
        <f>+'Qtr1'!O5+'Qtr2'!O5+'Qtr3'!O5+'Qtr4'!O5</f>
        <v>0</v>
      </c>
      <c r="P5" s="59">
        <f>+'Qtr1'!P5+'Qtr2'!P5+'Qtr3'!P5+'Qtr4'!P5</f>
        <v>0</v>
      </c>
      <c r="Q5" s="59">
        <f>+'Qtr1'!Q5+'Qtr2'!Q5+'Qtr3'!Q5+'Qtr4'!Q5</f>
        <v>0</v>
      </c>
      <c r="R5" s="59">
        <f>+'Qtr1'!R5+'Qtr2'!R5+'Qtr3'!R5+'Qtr4'!R5</f>
        <v>0</v>
      </c>
      <c r="S5" s="59">
        <f>+'Qtr1'!S5+'Qtr2'!S5+'Qtr3'!S5+'Qtr4'!S5</f>
        <v>0</v>
      </c>
      <c r="T5" s="59">
        <f>+'Qtr1'!T5+'Qtr2'!T5+'Qtr3'!T5+'Qtr4'!T5</f>
        <v>0</v>
      </c>
      <c r="U5" s="197">
        <f t="shared" ref="U5:U27" si="3">M5+I5</f>
        <v>0</v>
      </c>
      <c r="V5" s="1">
        <f t="shared" ref="V5:V27" si="4">+J5+SUM(P5:T5)</f>
        <v>0</v>
      </c>
      <c r="W5" s="59"/>
      <c r="X5" s="60">
        <f t="shared" ref="X5:X27" si="5">+U5+V5+W5</f>
        <v>0</v>
      </c>
      <c r="Y5" s="61"/>
      <c r="Z5" s="32"/>
      <c r="AA5" s="59">
        <f>+'Qtr1'!AA5+'Qtr2'!AA5+'Qtr3'!AA5+'Qtr4'!AA5</f>
        <v>0</v>
      </c>
      <c r="AB5" s="59">
        <f>+'Qtr1'!AB5+'Qtr2'!AB5+'Qtr3'!AB5+'Qtr4'!AB5</f>
        <v>0</v>
      </c>
      <c r="AC5" s="197">
        <f t="shared" ref="AC5:AC27" si="6">U5</f>
        <v>0</v>
      </c>
      <c r="AD5" s="59">
        <f t="shared" ref="AD5:AD27" si="7">+V5+Y5+Z5+AA5+AB5</f>
        <v>0</v>
      </c>
      <c r="AE5" s="59"/>
      <c r="AF5" s="60">
        <f t="shared" ref="AF5:AF27" si="8">+AC5+AD5+AE5</f>
        <v>0</v>
      </c>
    </row>
    <row r="6" spans="1:32" x14ac:dyDescent="0.3">
      <c r="A6" s="388" t="s">
        <v>122</v>
      </c>
      <c r="B6" s="197">
        <f>+'Qtr1'!B6</f>
        <v>226907</v>
      </c>
      <c r="C6" s="59">
        <f>+'Qtr1'!C6</f>
        <v>101356.96</v>
      </c>
      <c r="D6" s="59">
        <f>+'Qtr1'!D6</f>
        <v>0</v>
      </c>
      <c r="E6" s="60">
        <f t="shared" si="0"/>
        <v>328263.96000000002</v>
      </c>
      <c r="F6" s="58">
        <f>+'Qtr1'!F6+'Qtr2'!F6+'Qtr3'!F6+'Qtr4'!F6</f>
        <v>0</v>
      </c>
      <c r="G6" s="59">
        <f>+'Qtr1'!G6+'Qtr2'!G6+'Qtr3'!G6+'Qtr4'!G6</f>
        <v>0</v>
      </c>
      <c r="H6" s="60">
        <f>+'Qtr1'!H6+'Qtr2'!H6+'Qtr3'!H6+'Qtr4'!H6</f>
        <v>0</v>
      </c>
      <c r="I6" s="197">
        <f t="shared" ref="I6:I27" si="9">B6+F6</f>
        <v>226907</v>
      </c>
      <c r="J6" s="59">
        <f t="shared" si="1"/>
        <v>101356.96</v>
      </c>
      <c r="K6" s="59">
        <f t="shared" si="1"/>
        <v>0</v>
      </c>
      <c r="L6" s="62">
        <f t="shared" si="2"/>
        <v>328263.96000000002</v>
      </c>
      <c r="M6" s="59">
        <f>+'Qtr1'!M6+'Qtr2'!M6+'Qtr3'!M6+'Qtr4'!M6</f>
        <v>0</v>
      </c>
      <c r="N6" s="59">
        <f>+'Qtr1'!N6+'Qtr2'!N6+'Qtr3'!N6+'Qtr4'!N6</f>
        <v>0</v>
      </c>
      <c r="O6" s="59">
        <f>+'Qtr1'!O6+'Qtr2'!O6+'Qtr3'!O6+'Qtr4'!O6</f>
        <v>0</v>
      </c>
      <c r="P6" s="59">
        <f>+'Qtr1'!P6+'Qtr2'!P6+'Qtr3'!P6+'Qtr4'!P6</f>
        <v>0</v>
      </c>
      <c r="Q6" s="59">
        <f>+'Qtr1'!Q6+'Qtr2'!Q6+'Qtr3'!Q6+'Qtr4'!Q6</f>
        <v>-13531.050000000001</v>
      </c>
      <c r="R6" s="59">
        <f>+'Qtr1'!R6+'Qtr2'!R6+'Qtr3'!R6+'Qtr4'!R6</f>
        <v>0</v>
      </c>
      <c r="S6" s="59">
        <f>+'Qtr1'!S6+'Qtr2'!S6+'Qtr3'!S6+'Qtr4'!S6</f>
        <v>0</v>
      </c>
      <c r="T6" s="59">
        <f>+'Qtr1'!T6+'Qtr2'!T6+'Qtr3'!T6+'Qtr4'!T6</f>
        <v>0</v>
      </c>
      <c r="U6" s="197">
        <f t="shared" si="3"/>
        <v>226907</v>
      </c>
      <c r="V6" s="1">
        <f t="shared" si="4"/>
        <v>87825.91</v>
      </c>
      <c r="W6" s="59"/>
      <c r="X6" s="60">
        <f t="shared" si="5"/>
        <v>314732.91000000003</v>
      </c>
      <c r="Y6" s="61"/>
      <c r="Z6" s="32"/>
      <c r="AA6" s="59">
        <f>+'Qtr1'!AA6+'Qtr2'!AA6+'Qtr3'!AA6+'Qtr4'!AA6</f>
        <v>0</v>
      </c>
      <c r="AB6" s="59">
        <f>+'Qtr1'!AB6+'Qtr2'!AB6+'Qtr3'!AB6+'Qtr4'!AB6</f>
        <v>68814.148730501693</v>
      </c>
      <c r="AC6" s="197">
        <f t="shared" si="6"/>
        <v>226907</v>
      </c>
      <c r="AD6" s="59">
        <f t="shared" si="7"/>
        <v>156640.05873050168</v>
      </c>
      <c r="AE6" s="59"/>
      <c r="AF6" s="60">
        <f t="shared" si="8"/>
        <v>383547.05873050168</v>
      </c>
    </row>
    <row r="7" spans="1:32" x14ac:dyDescent="0.3">
      <c r="A7" s="365" t="s">
        <v>78</v>
      </c>
      <c r="B7" s="197">
        <f>+'Qtr1'!B7</f>
        <v>127471</v>
      </c>
      <c r="C7" s="59">
        <f>+'Qtr1'!C7</f>
        <v>34090.480000000003</v>
      </c>
      <c r="D7" s="59">
        <f>+'Qtr1'!D7</f>
        <v>0</v>
      </c>
      <c r="E7" s="60">
        <f t="shared" si="0"/>
        <v>161561.48000000001</v>
      </c>
      <c r="F7" s="58">
        <f>+'Qtr1'!F7+'Qtr2'!F7+'Qtr3'!F7+'Qtr4'!F7</f>
        <v>0</v>
      </c>
      <c r="G7" s="59">
        <f>+'Qtr1'!G7+'Qtr2'!G7+'Qtr3'!G7+'Qtr4'!G7</f>
        <v>0</v>
      </c>
      <c r="H7" s="60">
        <f>+'Qtr1'!H7+'Qtr2'!H7+'Qtr3'!H7+'Qtr4'!H7</f>
        <v>0</v>
      </c>
      <c r="I7" s="197">
        <f t="shared" si="9"/>
        <v>127471</v>
      </c>
      <c r="J7" s="59">
        <f t="shared" si="1"/>
        <v>34090.480000000003</v>
      </c>
      <c r="K7" s="59">
        <f t="shared" si="1"/>
        <v>0</v>
      </c>
      <c r="L7" s="62">
        <f t="shared" si="2"/>
        <v>161561.48000000001</v>
      </c>
      <c r="M7" s="59">
        <f>+'Qtr1'!M7+'Qtr2'!M7+'Qtr3'!M7+'Qtr4'!M7</f>
        <v>0</v>
      </c>
      <c r="N7" s="59">
        <f>+'Qtr1'!N7+'Qtr2'!N7+'Qtr3'!N7+'Qtr4'!N7</f>
        <v>0</v>
      </c>
      <c r="O7" s="59">
        <f>+'Qtr1'!O7+'Qtr2'!O7+'Qtr3'!O7+'Qtr4'!O7</f>
        <v>0</v>
      </c>
      <c r="P7" s="59">
        <f>+'Qtr1'!P7+'Qtr2'!P7+'Qtr3'!P7+'Qtr4'!P7</f>
        <v>0</v>
      </c>
      <c r="Q7" s="59">
        <f>+'Qtr1'!Q7+'Qtr2'!Q7+'Qtr3'!Q7+'Qtr4'!Q7</f>
        <v>-6659.41</v>
      </c>
      <c r="R7" s="59">
        <f>+'Qtr1'!R7+'Qtr2'!R7+'Qtr3'!R7+'Qtr4'!R7</f>
        <v>0</v>
      </c>
      <c r="S7" s="59">
        <f>+'Qtr1'!S7+'Qtr2'!S7+'Qtr3'!S7+'Qtr4'!S7</f>
        <v>0</v>
      </c>
      <c r="T7" s="59">
        <f>+'Qtr1'!T7+'Qtr2'!T7+'Qtr3'!T7+'Qtr4'!T7</f>
        <v>0</v>
      </c>
      <c r="U7" s="197">
        <f t="shared" si="3"/>
        <v>127471</v>
      </c>
      <c r="V7" s="1">
        <f t="shared" si="4"/>
        <v>27431.070000000003</v>
      </c>
      <c r="W7" s="59"/>
      <c r="X7" s="60">
        <f t="shared" si="5"/>
        <v>154902.07</v>
      </c>
      <c r="Y7" s="61"/>
      <c r="Z7" s="32"/>
      <c r="AA7" s="59">
        <f>+'Qtr1'!AA7+'Qtr2'!AA7+'Qtr3'!AA7+'Qtr4'!AA7</f>
        <v>0</v>
      </c>
      <c r="AB7" s="59">
        <f>+'Qtr1'!AB7+'Qtr2'!AB7+'Qtr3'!AB7+'Qtr4'!AB7</f>
        <v>33868.211352562241</v>
      </c>
      <c r="AC7" s="197">
        <f t="shared" si="6"/>
        <v>127471</v>
      </c>
      <c r="AD7" s="59">
        <f t="shared" si="7"/>
        <v>61299.281352562248</v>
      </c>
      <c r="AE7" s="59"/>
      <c r="AF7" s="60">
        <f t="shared" si="8"/>
        <v>188770.28135256225</v>
      </c>
    </row>
    <row r="8" spans="1:32" x14ac:dyDescent="0.3">
      <c r="A8" s="365" t="s">
        <v>98</v>
      </c>
      <c r="B8" s="197">
        <f>+'Qtr1'!B8</f>
        <v>5135</v>
      </c>
      <c r="C8" s="59">
        <f>+'Qtr1'!C8</f>
        <v>2370.17</v>
      </c>
      <c r="D8" s="59">
        <f>+'Qtr1'!D8</f>
        <v>0</v>
      </c>
      <c r="E8" s="60">
        <f t="shared" si="0"/>
        <v>7505.17</v>
      </c>
      <c r="F8" s="58">
        <f>+'Qtr1'!F8+'Qtr2'!F8+'Qtr3'!F8+'Qtr4'!F8</f>
        <v>0</v>
      </c>
      <c r="G8" s="59">
        <f>+'Qtr1'!G8+'Qtr2'!G8+'Qtr3'!G8+'Qtr4'!G8</f>
        <v>0</v>
      </c>
      <c r="H8" s="60">
        <f>+'Qtr1'!H8+'Qtr2'!H8+'Qtr3'!H8+'Qtr4'!H8</f>
        <v>0</v>
      </c>
      <c r="I8" s="197">
        <f t="shared" si="9"/>
        <v>5135</v>
      </c>
      <c r="J8" s="59">
        <f t="shared" si="1"/>
        <v>2370.17</v>
      </c>
      <c r="K8" s="59">
        <f t="shared" si="1"/>
        <v>0</v>
      </c>
      <c r="L8" s="62">
        <f t="shared" si="2"/>
        <v>7505.17</v>
      </c>
      <c r="M8" s="59">
        <f>+'Qtr1'!M8+'Qtr2'!M8+'Qtr3'!M8+'Qtr4'!M8</f>
        <v>0</v>
      </c>
      <c r="N8" s="59">
        <f>+'Qtr1'!N8+'Qtr2'!N8+'Qtr3'!N8+'Qtr4'!N8</f>
        <v>0</v>
      </c>
      <c r="O8" s="59">
        <f>+'Qtr1'!O8+'Qtr2'!O8+'Qtr3'!O8+'Qtr4'!O8</f>
        <v>0</v>
      </c>
      <c r="P8" s="59">
        <f>+'Qtr1'!P8+'Qtr2'!P8+'Qtr3'!P8+'Qtr4'!P8</f>
        <v>0</v>
      </c>
      <c r="Q8" s="59">
        <f>+'Qtr1'!Q8+'Qtr2'!Q8+'Qtr3'!Q8+'Qtr4'!Q8</f>
        <v>-309.44</v>
      </c>
      <c r="R8" s="59">
        <f>+'Qtr1'!R8+'Qtr2'!R8+'Qtr3'!R8+'Qtr4'!R8</f>
        <v>0</v>
      </c>
      <c r="S8" s="59">
        <f>+'Qtr1'!S8+'Qtr2'!S8+'Qtr3'!S8+'Qtr4'!S8</f>
        <v>0</v>
      </c>
      <c r="T8" s="59">
        <f>+'Qtr1'!T8+'Qtr2'!T8+'Qtr3'!T8+'Qtr4'!T8</f>
        <v>0</v>
      </c>
      <c r="U8" s="197">
        <f t="shared" si="3"/>
        <v>5135</v>
      </c>
      <c r="V8" s="1">
        <f t="shared" si="4"/>
        <v>2060.73</v>
      </c>
      <c r="W8" s="59"/>
      <c r="X8" s="60">
        <f t="shared" si="5"/>
        <v>7195.73</v>
      </c>
      <c r="Y8" s="61"/>
      <c r="Z8" s="32"/>
      <c r="AA8" s="59">
        <f>+'Qtr1'!AA8+'Qtr2'!AA8+'Qtr3'!AA8+'Qtr4'!AA8</f>
        <v>0</v>
      </c>
      <c r="AB8" s="59">
        <f>+'Qtr1'!AB8+'Qtr2'!AB8+'Qtr3'!AB8+'Qtr4'!AB8</f>
        <v>1573.3031451854336</v>
      </c>
      <c r="AC8" s="197">
        <f t="shared" si="6"/>
        <v>5135</v>
      </c>
      <c r="AD8" s="59">
        <f t="shared" si="7"/>
        <v>3634.0331451854336</v>
      </c>
      <c r="AE8" s="59"/>
      <c r="AF8" s="60">
        <f t="shared" si="8"/>
        <v>8769.0331451854327</v>
      </c>
    </row>
    <row r="9" spans="1:32" x14ac:dyDescent="0.3">
      <c r="A9" s="365" t="s">
        <v>7</v>
      </c>
      <c r="B9" s="197">
        <f>+'Qtr1'!B9</f>
        <v>0</v>
      </c>
      <c r="C9" s="59">
        <f>+'Qtr1'!C9</f>
        <v>0</v>
      </c>
      <c r="D9" s="59">
        <f>+'Qtr1'!D9</f>
        <v>0</v>
      </c>
      <c r="E9" s="60">
        <f t="shared" si="0"/>
        <v>0</v>
      </c>
      <c r="F9" s="58">
        <f>+'Qtr1'!F9+'Qtr2'!F9+'Qtr3'!F9+'Qtr4'!F9</f>
        <v>0</v>
      </c>
      <c r="G9" s="59">
        <f>+'Qtr1'!G9+'Qtr2'!G9+'Qtr3'!G9+'Qtr4'!G9</f>
        <v>0</v>
      </c>
      <c r="H9" s="60">
        <f>+'Qtr1'!H9+'Qtr2'!H9+'Qtr3'!H9+'Qtr4'!H9</f>
        <v>0</v>
      </c>
      <c r="I9" s="197">
        <f t="shared" si="9"/>
        <v>0</v>
      </c>
      <c r="J9" s="59">
        <f t="shared" si="1"/>
        <v>0</v>
      </c>
      <c r="K9" s="59">
        <f t="shared" si="1"/>
        <v>0</v>
      </c>
      <c r="L9" s="62">
        <f t="shared" si="2"/>
        <v>0</v>
      </c>
      <c r="M9" s="59">
        <f>+'Qtr1'!M9+'Qtr2'!M9+'Qtr3'!M9+'Qtr4'!M9</f>
        <v>0</v>
      </c>
      <c r="N9" s="59">
        <f>+'Qtr1'!N9+'Qtr2'!N9+'Qtr3'!N9+'Qtr4'!N9</f>
        <v>0</v>
      </c>
      <c r="O9" s="59">
        <f>+'Qtr1'!O9+'Qtr2'!O9+'Qtr3'!O9+'Qtr4'!O9</f>
        <v>0</v>
      </c>
      <c r="P9" s="59">
        <f>+'Qtr1'!P9+'Qtr2'!P9+'Qtr3'!P9+'Qtr4'!P9</f>
        <v>0</v>
      </c>
      <c r="Q9" s="59">
        <f>+'Qtr1'!Q9+'Qtr2'!Q9+'Qtr3'!Q9+'Qtr4'!Q9</f>
        <v>0</v>
      </c>
      <c r="R9" s="59">
        <f>+'Qtr1'!R9+'Qtr2'!R9+'Qtr3'!R9+'Qtr4'!R9</f>
        <v>0</v>
      </c>
      <c r="S9" s="59">
        <f>+'Qtr1'!S9+'Qtr2'!S9+'Qtr3'!S9+'Qtr4'!S9</f>
        <v>0</v>
      </c>
      <c r="T9" s="59">
        <f>+'Qtr1'!T9+'Qtr2'!T9+'Qtr3'!T9+'Qtr4'!T9</f>
        <v>0</v>
      </c>
      <c r="U9" s="197">
        <f t="shared" si="3"/>
        <v>0</v>
      </c>
      <c r="V9" s="1">
        <f t="shared" si="4"/>
        <v>0</v>
      </c>
      <c r="W9" s="59"/>
      <c r="X9" s="60">
        <f t="shared" si="5"/>
        <v>0</v>
      </c>
      <c r="Y9" s="61"/>
      <c r="Z9" s="32"/>
      <c r="AA9" s="59">
        <f>+'Qtr1'!AA9+'Qtr2'!AA9+'Qtr3'!AA9+'Qtr4'!AA9</f>
        <v>0</v>
      </c>
      <c r="AB9" s="59">
        <f>+'Qtr1'!AB9+'Qtr2'!AB9+'Qtr3'!AB9+'Qtr4'!AB9</f>
        <v>0</v>
      </c>
      <c r="AC9" s="197">
        <f t="shared" si="6"/>
        <v>0</v>
      </c>
      <c r="AD9" s="59">
        <f t="shared" si="7"/>
        <v>0</v>
      </c>
      <c r="AE9" s="59"/>
      <c r="AF9" s="60">
        <f t="shared" si="8"/>
        <v>0</v>
      </c>
    </row>
    <row r="10" spans="1:32" x14ac:dyDescent="0.3">
      <c r="A10" s="365" t="s">
        <v>87</v>
      </c>
      <c r="B10" s="197">
        <f>+'Qtr1'!B10</f>
        <v>50000</v>
      </c>
      <c r="C10" s="59">
        <f>+'Qtr1'!C10</f>
        <v>24539.5</v>
      </c>
      <c r="D10" s="59">
        <f>+'Qtr1'!D10</f>
        <v>0</v>
      </c>
      <c r="E10" s="60">
        <f t="shared" si="0"/>
        <v>74539.5</v>
      </c>
      <c r="F10" s="58">
        <f>+'Qtr1'!F10+'Qtr2'!F10+'Qtr3'!F10+'Qtr4'!F10</f>
        <v>0</v>
      </c>
      <c r="G10" s="59">
        <f>+'Qtr1'!G10+'Qtr2'!G10+'Qtr3'!G10+'Qtr4'!G10</f>
        <v>0</v>
      </c>
      <c r="H10" s="60">
        <f>+'Qtr1'!H10+'Qtr2'!H10+'Qtr3'!H10+'Qtr4'!H10</f>
        <v>0</v>
      </c>
      <c r="I10" s="197">
        <f t="shared" si="9"/>
        <v>50000</v>
      </c>
      <c r="J10" s="59">
        <f t="shared" si="1"/>
        <v>24539.5</v>
      </c>
      <c r="K10" s="59">
        <f t="shared" si="1"/>
        <v>0</v>
      </c>
      <c r="L10" s="62">
        <f t="shared" si="2"/>
        <v>74539.5</v>
      </c>
      <c r="M10" s="59">
        <f>+'Qtr1'!M10+'Qtr2'!M10+'Qtr3'!M10+'Qtr4'!M10</f>
        <v>0</v>
      </c>
      <c r="N10" s="59">
        <f>+'Qtr1'!N10+'Qtr2'!N10+'Qtr3'!N10+'Qtr4'!N10</f>
        <v>0</v>
      </c>
      <c r="O10" s="59">
        <f>+'Qtr1'!O10+'Qtr2'!O10+'Qtr3'!O10+'Qtr4'!O10</f>
        <v>0</v>
      </c>
      <c r="P10" s="59">
        <f>+'Qtr1'!P10+'Qtr2'!P10+'Qtr3'!P10+'Qtr4'!P10</f>
        <v>0</v>
      </c>
      <c r="Q10" s="59">
        <f>+'Qtr1'!Q10+'Qtr2'!Q10+'Qtr3'!Q10+'Qtr4'!Q10</f>
        <v>-3073.2599999999998</v>
      </c>
      <c r="R10" s="59">
        <f>+'Qtr1'!R10+'Qtr2'!R10+'Qtr3'!R10+'Qtr4'!R10</f>
        <v>0</v>
      </c>
      <c r="S10" s="59">
        <f>+'Qtr1'!S10+'Qtr2'!S10+'Qtr3'!S10+'Qtr4'!S10</f>
        <v>0</v>
      </c>
      <c r="T10" s="59">
        <f>+'Qtr1'!T10+'Qtr2'!T10+'Qtr3'!T10+'Qtr4'!T10</f>
        <v>0</v>
      </c>
      <c r="U10" s="197">
        <f t="shared" si="3"/>
        <v>50000</v>
      </c>
      <c r="V10" s="1">
        <f t="shared" si="4"/>
        <v>21466.240000000002</v>
      </c>
      <c r="W10" s="59"/>
      <c r="X10" s="60">
        <f t="shared" si="5"/>
        <v>71466.240000000005</v>
      </c>
      <c r="Y10" s="61"/>
      <c r="Z10" s="32"/>
      <c r="AA10" s="59">
        <f>+'Qtr1'!AA10+'Qtr2'!AA10+'Qtr3'!AA10+'Qtr4'!AA10</f>
        <v>0</v>
      </c>
      <c r="AB10" s="59">
        <f>+'Qtr1'!AB10+'Qtr2'!AB10+'Qtr3'!AB10+'Qtr4'!AB10</f>
        <v>15625.661511725853</v>
      </c>
      <c r="AC10" s="197">
        <f t="shared" si="6"/>
        <v>50000</v>
      </c>
      <c r="AD10" s="59">
        <f t="shared" si="7"/>
        <v>37091.901511725853</v>
      </c>
      <c r="AE10" s="59"/>
      <c r="AF10" s="60">
        <f t="shared" si="8"/>
        <v>87091.901511725853</v>
      </c>
    </row>
    <row r="11" spans="1:32" x14ac:dyDescent="0.3">
      <c r="A11" s="365" t="s">
        <v>88</v>
      </c>
      <c r="B11" s="197">
        <f>+'Qtr1'!B11</f>
        <v>302040</v>
      </c>
      <c r="C11" s="59">
        <f>+'Qtr1'!C11</f>
        <v>59248.35</v>
      </c>
      <c r="D11" s="59">
        <f>+'Qtr1'!D11</f>
        <v>0</v>
      </c>
      <c r="E11" s="60">
        <f t="shared" si="0"/>
        <v>361288.35</v>
      </c>
      <c r="F11" s="58">
        <f>+'Qtr1'!F11+'Qtr2'!F11+'Qtr3'!F11+'Qtr4'!F11</f>
        <v>0</v>
      </c>
      <c r="G11" s="59">
        <f>+'Qtr1'!G11+'Qtr2'!G11+'Qtr3'!G11+'Qtr4'!G11</f>
        <v>0</v>
      </c>
      <c r="H11" s="60">
        <f>+'Qtr1'!H11+'Qtr2'!H11+'Qtr3'!H11+'Qtr4'!H11</f>
        <v>0</v>
      </c>
      <c r="I11" s="197">
        <f t="shared" si="9"/>
        <v>302040</v>
      </c>
      <c r="J11" s="59">
        <f t="shared" si="1"/>
        <v>59248.35</v>
      </c>
      <c r="K11" s="59">
        <f t="shared" si="1"/>
        <v>0</v>
      </c>
      <c r="L11" s="62">
        <f t="shared" si="2"/>
        <v>361288.35</v>
      </c>
      <c r="M11" s="59">
        <f>+'Qtr1'!M11+'Qtr2'!M11+'Qtr3'!M11+'Qtr4'!M11</f>
        <v>0</v>
      </c>
      <c r="N11" s="59">
        <f>+'Qtr1'!N11+'Qtr2'!N11+'Qtr3'!N11+'Qtr4'!N11</f>
        <v>0</v>
      </c>
      <c r="O11" s="59">
        <f>+'Qtr1'!O11+'Qtr2'!O11+'Qtr3'!O11+'Qtr4'!O11</f>
        <v>0</v>
      </c>
      <c r="P11" s="59">
        <f>+'Qtr1'!P11+'Qtr2'!P11+'Qtr3'!P11+'Qtr4'!P11</f>
        <v>0</v>
      </c>
      <c r="Q11" s="59">
        <f>+'Qtr1'!Q11+'Qtr2'!Q11+'Qtr3'!Q11+'Qtr4'!Q11</f>
        <v>-14894.69</v>
      </c>
      <c r="R11" s="59">
        <f>+'Qtr1'!R11+'Qtr2'!R11+'Qtr3'!R11+'Qtr4'!R11</f>
        <v>0</v>
      </c>
      <c r="S11" s="59">
        <f>+'Qtr1'!S11+'Qtr2'!S11+'Qtr3'!S11+'Qtr4'!S11</f>
        <v>0</v>
      </c>
      <c r="T11" s="59">
        <f>+'Qtr1'!T11+'Qtr2'!T11+'Qtr3'!T11+'Qtr4'!T11</f>
        <v>0</v>
      </c>
      <c r="U11" s="197">
        <f t="shared" si="3"/>
        <v>302040</v>
      </c>
      <c r="V11" s="1">
        <f t="shared" si="4"/>
        <v>44353.659999999996</v>
      </c>
      <c r="W11" s="59"/>
      <c r="X11" s="60">
        <f t="shared" si="5"/>
        <v>346393.66</v>
      </c>
      <c r="Y11" s="61"/>
      <c r="Z11" s="32"/>
      <c r="AA11" s="59">
        <f>+'Qtr1'!AA11+'Qtr2'!AA11+'Qtr3'!AA11+'Qtr4'!AA11</f>
        <v>0</v>
      </c>
      <c r="AB11" s="59">
        <f>+'Qtr1'!AB11+'Qtr2'!AB11+'Qtr3'!AB11+'Qtr4'!AB11</f>
        <v>75736.748681366618</v>
      </c>
      <c r="AC11" s="197">
        <f t="shared" si="6"/>
        <v>302040</v>
      </c>
      <c r="AD11" s="59">
        <f t="shared" si="7"/>
        <v>120090.40868136662</v>
      </c>
      <c r="AE11" s="59"/>
      <c r="AF11" s="60">
        <f t="shared" si="8"/>
        <v>422130.40868136659</v>
      </c>
    </row>
    <row r="12" spans="1:32" x14ac:dyDescent="0.3">
      <c r="A12" s="365" t="s">
        <v>89</v>
      </c>
      <c r="B12" s="197">
        <f>+'Qtr1'!B12</f>
        <v>100000</v>
      </c>
      <c r="C12" s="59">
        <f>+'Qtr1'!C12</f>
        <v>15377.29</v>
      </c>
      <c r="D12" s="59">
        <f>+'Qtr1'!D12</f>
        <v>0</v>
      </c>
      <c r="E12" s="60">
        <f t="shared" si="0"/>
        <v>115377.29000000001</v>
      </c>
      <c r="F12" s="58">
        <f>+'Qtr1'!F12+'Qtr2'!F12+'Qtr3'!F12+'Qtr4'!F12</f>
        <v>0</v>
      </c>
      <c r="G12" s="59">
        <f>+'Qtr1'!G12+'Qtr2'!G12+'Qtr3'!G12+'Qtr4'!G12</f>
        <v>0</v>
      </c>
      <c r="H12" s="60">
        <f>+'Qtr1'!H12+'Qtr2'!H12+'Qtr3'!H12+'Qtr4'!H12</f>
        <v>0</v>
      </c>
      <c r="I12" s="197">
        <f t="shared" si="9"/>
        <v>100000</v>
      </c>
      <c r="J12" s="59">
        <f t="shared" si="1"/>
        <v>15377.29</v>
      </c>
      <c r="K12" s="59">
        <f t="shared" si="1"/>
        <v>0</v>
      </c>
      <c r="L12" s="62">
        <f t="shared" si="2"/>
        <v>115377.29000000001</v>
      </c>
      <c r="M12" s="59">
        <f>+'Qtr1'!M12+'Qtr2'!M12+'Qtr3'!M12+'Qtr4'!M12</f>
        <v>0</v>
      </c>
      <c r="N12" s="59">
        <f>+'Qtr1'!N12+'Qtr2'!N12+'Qtr3'!N12+'Qtr4'!N12</f>
        <v>0</v>
      </c>
      <c r="O12" s="59">
        <f>+'Qtr1'!O12+'Qtr2'!O12+'Qtr3'!O12+'Qtr4'!O12</f>
        <v>0</v>
      </c>
      <c r="P12" s="59">
        <f>+'Qtr1'!P12+'Qtr2'!P12+'Qtr3'!P12+'Qtr4'!P12</f>
        <v>0</v>
      </c>
      <c r="Q12" s="59">
        <f>+'Qtr1'!Q12+'Qtr2'!Q12+'Qtr3'!Q12+'Qtr4'!Q12</f>
        <v>-4732.74</v>
      </c>
      <c r="R12" s="59">
        <f>+'Qtr1'!R12+'Qtr2'!R12+'Qtr3'!R12+'Qtr4'!R12</f>
        <v>0</v>
      </c>
      <c r="S12" s="59">
        <f>+'Qtr1'!S12+'Qtr2'!S12+'Qtr3'!S12+'Qtr4'!S12</f>
        <v>0</v>
      </c>
      <c r="T12" s="59">
        <f>+'Qtr1'!T12+'Qtr2'!T12+'Qtr3'!T12+'Qtr4'!T12</f>
        <v>0</v>
      </c>
      <c r="U12" s="197">
        <f t="shared" si="3"/>
        <v>100000</v>
      </c>
      <c r="V12" s="1">
        <f t="shared" si="4"/>
        <v>10644.550000000001</v>
      </c>
      <c r="W12" s="59"/>
      <c r="X12" s="60">
        <f t="shared" si="5"/>
        <v>110644.55</v>
      </c>
      <c r="Y12" s="61"/>
      <c r="Z12" s="32"/>
      <c r="AA12" s="59">
        <f>+'Qtr1'!AA12+'Qtr2'!AA12+'Qtr3'!AA12+'Qtr4'!AA12</f>
        <v>0</v>
      </c>
      <c r="AB12" s="59">
        <f>+'Qtr1'!AB12+'Qtr2'!AB12+'Qtr3'!AB12+'Qtr4'!AB12</f>
        <v>24189.144119426983</v>
      </c>
      <c r="AC12" s="197">
        <f t="shared" si="6"/>
        <v>100000</v>
      </c>
      <c r="AD12" s="59">
        <f t="shared" si="7"/>
        <v>34833.694119426982</v>
      </c>
      <c r="AE12" s="59"/>
      <c r="AF12" s="60">
        <f t="shared" si="8"/>
        <v>134833.69411942697</v>
      </c>
    </row>
    <row r="13" spans="1:32" x14ac:dyDescent="0.3">
      <c r="A13" s="365" t="s">
        <v>90</v>
      </c>
      <c r="B13" s="197">
        <f>+'Qtr1'!B13</f>
        <v>51150</v>
      </c>
      <c r="C13" s="59">
        <f>+'Qtr1'!C13</f>
        <v>7606.86</v>
      </c>
      <c r="D13" s="59">
        <f>+'Qtr1'!D13</f>
        <v>0</v>
      </c>
      <c r="E13" s="60">
        <f t="shared" si="0"/>
        <v>58756.86</v>
      </c>
      <c r="F13" s="58">
        <f>+'Qtr1'!F13+'Qtr2'!F13+'Qtr3'!F13+'Qtr4'!F13</f>
        <v>0</v>
      </c>
      <c r="G13" s="59">
        <f>+'Qtr1'!G13+'Qtr2'!G13+'Qtr3'!G13+'Qtr4'!G13</f>
        <v>0</v>
      </c>
      <c r="H13" s="60">
        <f>+'Qtr1'!H13+'Qtr2'!H13+'Qtr3'!H13+'Qtr4'!H13</f>
        <v>0</v>
      </c>
      <c r="I13" s="197">
        <f t="shared" si="9"/>
        <v>51150</v>
      </c>
      <c r="J13" s="59">
        <f t="shared" si="1"/>
        <v>7606.86</v>
      </c>
      <c r="K13" s="59">
        <f t="shared" si="1"/>
        <v>0</v>
      </c>
      <c r="L13" s="62">
        <f t="shared" si="2"/>
        <v>58756.86</v>
      </c>
      <c r="M13" s="59">
        <f>+'Qtr1'!M13+'Qtr2'!M13+'Qtr3'!M13+'Qtr4'!M13</f>
        <v>0</v>
      </c>
      <c r="N13" s="59">
        <f>+'Qtr1'!N13+'Qtr2'!N13+'Qtr3'!N13+'Qtr4'!N13</f>
        <v>0</v>
      </c>
      <c r="O13" s="59">
        <f>+'Qtr1'!O13+'Qtr2'!O13+'Qtr3'!O13+'Qtr4'!O13</f>
        <v>0</v>
      </c>
      <c r="P13" s="59">
        <f>+'Qtr1'!P13+'Qtr2'!P13+'Qtr3'!P13+'Qtr4'!P13</f>
        <v>0</v>
      </c>
      <c r="Q13" s="59">
        <f>+'Qtr1'!Q13+'Qtr2'!Q13+'Qtr3'!Q13+'Qtr4'!Q13</f>
        <v>-1915.1999999999998</v>
      </c>
      <c r="R13" s="59">
        <f>+'Qtr1'!R13+'Qtr2'!R13+'Qtr3'!R13+'Qtr4'!R13</f>
        <v>0</v>
      </c>
      <c r="S13" s="59">
        <f>+'Qtr1'!S13+'Qtr2'!S13+'Qtr3'!S13+'Qtr4'!S13</f>
        <v>0</v>
      </c>
      <c r="T13" s="59">
        <f>+'Qtr1'!T13+'Qtr2'!T13+'Qtr3'!T13+'Qtr4'!T13</f>
        <v>0</v>
      </c>
      <c r="U13" s="197">
        <f t="shared" si="3"/>
        <v>51150</v>
      </c>
      <c r="V13" s="1">
        <f t="shared" si="4"/>
        <v>5691.66</v>
      </c>
      <c r="W13" s="59"/>
      <c r="X13" s="60">
        <f t="shared" si="5"/>
        <v>56841.66</v>
      </c>
      <c r="Y13" s="61"/>
      <c r="Z13" s="32"/>
      <c r="AA13" s="59">
        <f>+'Qtr1'!AA13+'Qtr2'!AA13+'Qtr3'!AA13+'Qtr4'!AA13</f>
        <v>0</v>
      </c>
      <c r="AB13" s="59">
        <f>+'Qtr1'!AB13+'Qtr2'!AB13+'Qtr3'!AB13+'Qtr4'!AB13</f>
        <v>12373.340801111492</v>
      </c>
      <c r="AC13" s="197">
        <f t="shared" si="6"/>
        <v>51150</v>
      </c>
      <c r="AD13" s="59">
        <f t="shared" si="7"/>
        <v>18065.000801111491</v>
      </c>
      <c r="AE13" s="59"/>
      <c r="AF13" s="60">
        <f t="shared" si="8"/>
        <v>69215.000801111484</v>
      </c>
    </row>
    <row r="14" spans="1:32" x14ac:dyDescent="0.3">
      <c r="A14" s="365" t="s">
        <v>91</v>
      </c>
      <c r="B14" s="197">
        <f>+'Qtr1'!B14</f>
        <v>85200</v>
      </c>
      <c r="C14" s="59">
        <f>+'Qtr1'!C14</f>
        <v>17232.34</v>
      </c>
      <c r="D14" s="59">
        <f>+'Qtr1'!D14</f>
        <v>0</v>
      </c>
      <c r="E14" s="60">
        <f t="shared" si="0"/>
        <v>102432.34</v>
      </c>
      <c r="F14" s="58">
        <f>+'Qtr1'!F14+'Qtr2'!F14+'Qtr3'!F14+'Qtr4'!F14</f>
        <v>0</v>
      </c>
      <c r="G14" s="59">
        <f>+'Qtr1'!G14+'Qtr2'!G14+'Qtr3'!G14+'Qtr4'!G14</f>
        <v>0</v>
      </c>
      <c r="H14" s="60">
        <f>+'Qtr1'!H14+'Qtr2'!H14+'Qtr3'!H14+'Qtr4'!H14</f>
        <v>0</v>
      </c>
      <c r="I14" s="197">
        <f t="shared" si="9"/>
        <v>85200</v>
      </c>
      <c r="J14" s="59">
        <f t="shared" si="1"/>
        <v>17232.34</v>
      </c>
      <c r="K14" s="59">
        <f t="shared" si="1"/>
        <v>0</v>
      </c>
      <c r="L14" s="62">
        <f t="shared" si="2"/>
        <v>102432.34</v>
      </c>
      <c r="M14" s="59">
        <f>+'Qtr1'!M14+'Qtr2'!M14+'Qtr3'!M14+'Qtr4'!M14</f>
        <v>0</v>
      </c>
      <c r="N14" s="59">
        <f>+'Qtr1'!N14+'Qtr2'!N14+'Qtr3'!N14+'Qtr4'!N14</f>
        <v>0</v>
      </c>
      <c r="O14" s="59">
        <f>+'Qtr1'!O14+'Qtr2'!O14+'Qtr3'!O14+'Qtr4'!O14</f>
        <v>0</v>
      </c>
      <c r="P14" s="59">
        <f>+'Qtr1'!P14+'Qtr2'!P14+'Qtr3'!P14+'Qtr4'!P14</f>
        <v>0</v>
      </c>
      <c r="Q14" s="59">
        <f>+'Qtr1'!Q14+'Qtr2'!Q14+'Qtr3'!Q14+'Qtr4'!Q14</f>
        <v>-4223.17</v>
      </c>
      <c r="R14" s="59">
        <f>+'Qtr1'!R14+'Qtr2'!R14+'Qtr3'!R14+'Qtr4'!R14</f>
        <v>0</v>
      </c>
      <c r="S14" s="59">
        <f>+'Qtr1'!S14+'Qtr2'!S14+'Qtr3'!S14+'Qtr4'!S14</f>
        <v>0</v>
      </c>
      <c r="T14" s="59">
        <f>+'Qtr1'!T14+'Qtr2'!T14+'Qtr3'!T14+'Qtr4'!T14</f>
        <v>0</v>
      </c>
      <c r="U14" s="197">
        <f t="shared" si="3"/>
        <v>85200</v>
      </c>
      <c r="V14" s="1">
        <f t="shared" si="4"/>
        <v>13009.17</v>
      </c>
      <c r="W14" s="59"/>
      <c r="X14" s="60">
        <f t="shared" si="5"/>
        <v>98209.17</v>
      </c>
      <c r="Y14" s="61"/>
      <c r="Z14" s="32"/>
      <c r="AA14" s="59">
        <f>+'Qtr1'!AA14+'Qtr2'!AA14+'Qtr3'!AA14+'Qtr4'!AA14</f>
        <v>0</v>
      </c>
      <c r="AB14" s="59">
        <f>+'Qtr1'!AB14+'Qtr2'!AB14+'Qtr3'!AB14+'Qtr4'!AB14</f>
        <v>21472.829152885199</v>
      </c>
      <c r="AC14" s="197">
        <f t="shared" si="6"/>
        <v>85200</v>
      </c>
      <c r="AD14" s="59">
        <f t="shared" si="7"/>
        <v>34481.999152885197</v>
      </c>
      <c r="AE14" s="59"/>
      <c r="AF14" s="60">
        <f t="shared" si="8"/>
        <v>119681.9991528852</v>
      </c>
    </row>
    <row r="15" spans="1:32" x14ac:dyDescent="0.3">
      <c r="A15" s="365" t="s">
        <v>94</v>
      </c>
      <c r="B15" s="197">
        <f>+'Qtr1'!B15</f>
        <v>315304.14</v>
      </c>
      <c r="C15" s="59">
        <f>+'Qtr1'!C15</f>
        <v>53616.1</v>
      </c>
      <c r="D15" s="59">
        <f>+'Qtr1'!D15</f>
        <v>0</v>
      </c>
      <c r="E15" s="60">
        <f t="shared" si="0"/>
        <v>368920.24</v>
      </c>
      <c r="F15" s="58">
        <f>+'Qtr1'!F15+'Qtr2'!F15+'Qtr3'!F15+'Qtr4'!F15</f>
        <v>0</v>
      </c>
      <c r="G15" s="59">
        <f>+'Qtr1'!G15+'Qtr2'!G15+'Qtr3'!G15+'Qtr4'!G15</f>
        <v>0</v>
      </c>
      <c r="H15" s="60">
        <f>+'Qtr1'!H15+'Qtr2'!H15+'Qtr3'!H15+'Qtr4'!H15</f>
        <v>0</v>
      </c>
      <c r="I15" s="197">
        <f t="shared" si="9"/>
        <v>315304.14</v>
      </c>
      <c r="J15" s="59">
        <f t="shared" si="1"/>
        <v>53616.1</v>
      </c>
      <c r="K15" s="59">
        <f t="shared" si="1"/>
        <v>0</v>
      </c>
      <c r="L15" s="62">
        <f t="shared" si="2"/>
        <v>368920.24</v>
      </c>
      <c r="M15" s="59">
        <f>+'Qtr1'!M15+'Qtr2'!M15+'Qtr3'!M15+'Qtr4'!M15</f>
        <v>0</v>
      </c>
      <c r="N15" s="59">
        <f>+'Qtr1'!N15+'Qtr2'!N15+'Qtr3'!N15+'Qtr4'!N15</f>
        <v>0</v>
      </c>
      <c r="O15" s="59">
        <f>+'Qtr1'!O15+'Qtr2'!O15+'Qtr3'!O15+'Qtr4'!O15</f>
        <v>0</v>
      </c>
      <c r="P15" s="59">
        <f>+'Qtr1'!P15+'Qtr2'!P15+'Qtr3'!P15+'Qtr4'!P15</f>
        <v>0</v>
      </c>
      <c r="Q15" s="59">
        <f>+'Qtr1'!Q15+'Qtr2'!Q15+'Qtr3'!Q15+'Qtr4'!Q15</f>
        <v>-15191.56</v>
      </c>
      <c r="R15" s="59">
        <f>+'Qtr1'!R15+'Qtr2'!R15+'Qtr3'!R15+'Qtr4'!R15</f>
        <v>0</v>
      </c>
      <c r="S15" s="59">
        <f>+'Qtr1'!S15+'Qtr2'!S15+'Qtr3'!S15+'Qtr4'!S15</f>
        <v>0</v>
      </c>
      <c r="T15" s="59">
        <f>+'Qtr1'!T15+'Qtr2'!T15+'Qtr3'!T15+'Qtr4'!T15</f>
        <v>0</v>
      </c>
      <c r="U15" s="197">
        <f t="shared" si="3"/>
        <v>315304.14</v>
      </c>
      <c r="V15" s="1">
        <f t="shared" si="4"/>
        <v>38424.54</v>
      </c>
      <c r="W15" s="59"/>
      <c r="X15" s="60">
        <f t="shared" si="5"/>
        <v>353728.68</v>
      </c>
      <c r="Y15" s="61"/>
      <c r="Z15" s="32"/>
      <c r="AA15" s="59">
        <f>+'Qtr1'!AA15+'Qtr2'!AA15+'Qtr3'!AA15+'Qtr4'!AA15</f>
        <v>0</v>
      </c>
      <c r="AB15" s="59">
        <f>+'Qtr1'!AB15+'Qtr2'!AB15+'Qtr3'!AB15+'Qtr4'!AB15</f>
        <v>77338.586216375028</v>
      </c>
      <c r="AC15" s="197">
        <f t="shared" si="6"/>
        <v>315304.14</v>
      </c>
      <c r="AD15" s="59">
        <f t="shared" si="7"/>
        <v>115763.12621637504</v>
      </c>
      <c r="AE15" s="59"/>
      <c r="AF15" s="60">
        <f t="shared" si="8"/>
        <v>431067.26621637505</v>
      </c>
    </row>
    <row r="16" spans="1:32" x14ac:dyDescent="0.3">
      <c r="A16" s="365" t="s">
        <v>115</v>
      </c>
      <c r="B16" s="197">
        <f>+'Qtr1'!B16</f>
        <v>203439.05</v>
      </c>
      <c r="C16" s="59">
        <f>+'Qtr1'!C16</f>
        <v>23189.47</v>
      </c>
      <c r="D16" s="59">
        <f>+'Qtr1'!D16</f>
        <v>0</v>
      </c>
      <c r="E16" s="60">
        <f t="shared" si="0"/>
        <v>226628.52</v>
      </c>
      <c r="F16" s="58">
        <f>+'Qtr1'!F16+'Qtr2'!F16+'Qtr3'!F16+'Qtr4'!F16</f>
        <v>0</v>
      </c>
      <c r="G16" s="59">
        <f>+'Qtr1'!G16+'Qtr2'!G16+'Qtr3'!G16+'Qtr4'!G16</f>
        <v>0</v>
      </c>
      <c r="H16" s="60">
        <f>+'Qtr1'!H16+'Qtr2'!H16+'Qtr3'!H16+'Qtr4'!H16</f>
        <v>0</v>
      </c>
      <c r="I16" s="197">
        <f t="shared" si="9"/>
        <v>203439.05</v>
      </c>
      <c r="J16" s="59">
        <f t="shared" si="1"/>
        <v>23189.47</v>
      </c>
      <c r="K16" s="59">
        <f t="shared" si="1"/>
        <v>0</v>
      </c>
      <c r="L16" s="62">
        <f t="shared" si="2"/>
        <v>226628.52</v>
      </c>
      <c r="M16" s="59">
        <f>+'Qtr1'!M16+'Qtr2'!M16+'Qtr3'!M16+'Qtr4'!M16</f>
        <v>0</v>
      </c>
      <c r="N16" s="59">
        <f>+'Qtr1'!N16+'Qtr2'!N16+'Qtr3'!N16+'Qtr4'!N16</f>
        <v>0</v>
      </c>
      <c r="O16" s="59">
        <f>+'Qtr1'!O16+'Qtr2'!O16+'Qtr3'!O16+'Qtr4'!O16</f>
        <v>0</v>
      </c>
      <c r="P16" s="59">
        <f>+'Qtr1'!P16+'Qtr2'!P16+'Qtr3'!P16+'Qtr4'!P16</f>
        <v>0</v>
      </c>
      <c r="Q16" s="59">
        <f>+'Qtr1'!Q16+'Qtr2'!Q16+'Qtr3'!Q16+'Qtr4'!Q16</f>
        <v>-9282.2200000000012</v>
      </c>
      <c r="R16" s="59">
        <f>+'Qtr1'!R16+'Qtr2'!R16+'Qtr3'!R16+'Qtr4'!R16</f>
        <v>0</v>
      </c>
      <c r="S16" s="59">
        <f>+'Qtr1'!S16+'Qtr2'!S16+'Qtr3'!S16+'Qtr4'!S16</f>
        <v>0</v>
      </c>
      <c r="T16" s="59">
        <f>+'Qtr1'!T16+'Qtr2'!T16+'Qtr3'!T16+'Qtr4'!T16</f>
        <v>0</v>
      </c>
      <c r="U16" s="197">
        <f t="shared" si="3"/>
        <v>203439.05</v>
      </c>
      <c r="V16" s="1">
        <f t="shared" si="4"/>
        <v>13907.25</v>
      </c>
      <c r="W16" s="59"/>
      <c r="X16" s="60">
        <f t="shared" si="5"/>
        <v>217346.3</v>
      </c>
      <c r="Y16" s="61"/>
      <c r="Z16" s="32"/>
      <c r="AA16" s="59">
        <f>+'Qtr1'!AA16+'Qtr2'!AA16+'Qtr3'!AA16+'Qtr4'!AA16</f>
        <v>0</v>
      </c>
      <c r="AB16" s="59">
        <f>+'Qtr1'!AB16+'Qtr2'!AB16+'Qtr3'!AB16+'Qtr4'!AB16</f>
        <v>47514.800389477365</v>
      </c>
      <c r="AC16" s="197">
        <f t="shared" si="6"/>
        <v>203439.05</v>
      </c>
      <c r="AD16" s="59">
        <f t="shared" si="7"/>
        <v>61422.050389477365</v>
      </c>
      <c r="AE16" s="59"/>
      <c r="AF16" s="60">
        <f t="shared" si="8"/>
        <v>264861.10038947733</v>
      </c>
    </row>
    <row r="17" spans="1:32" x14ac:dyDescent="0.3">
      <c r="A17" s="365" t="s">
        <v>92</v>
      </c>
      <c r="B17" s="197">
        <f>+'Qtr1'!B17</f>
        <v>200356.02</v>
      </c>
      <c r="C17" s="59">
        <f>+'Qtr1'!C17</f>
        <v>22429.02</v>
      </c>
      <c r="D17" s="59">
        <f>+'Qtr1'!D17</f>
        <v>0</v>
      </c>
      <c r="E17" s="60">
        <f t="shared" si="0"/>
        <v>222785.03999999998</v>
      </c>
      <c r="F17" s="58">
        <f>+'Qtr1'!F17+'Qtr2'!F17+'Qtr3'!F17+'Qtr4'!F17</f>
        <v>0</v>
      </c>
      <c r="G17" s="59">
        <f>+'Qtr1'!G17+'Qtr2'!G17+'Qtr3'!G17+'Qtr4'!G17</f>
        <v>0</v>
      </c>
      <c r="H17" s="60">
        <f>+'Qtr1'!H17+'Qtr2'!H17+'Qtr3'!H17+'Qtr4'!H17</f>
        <v>0</v>
      </c>
      <c r="I17" s="197">
        <f t="shared" si="9"/>
        <v>200356.02</v>
      </c>
      <c r="J17" s="59">
        <f t="shared" si="1"/>
        <v>22429.02</v>
      </c>
      <c r="K17" s="59">
        <f t="shared" si="1"/>
        <v>0</v>
      </c>
      <c r="L17" s="62">
        <f t="shared" si="2"/>
        <v>222785.03999999998</v>
      </c>
      <c r="M17" s="59">
        <f>+'Qtr1'!M17+'Qtr2'!M17+'Qtr3'!M17+'Qtr4'!M17</f>
        <v>0</v>
      </c>
      <c r="N17" s="59">
        <f>+'Qtr1'!N17+'Qtr2'!N17+'Qtr3'!N17+'Qtr4'!N17</f>
        <v>0</v>
      </c>
      <c r="O17" s="59">
        <f>+'Qtr1'!O17+'Qtr2'!O17+'Qtr3'!O17+'Qtr4'!O17</f>
        <v>0</v>
      </c>
      <c r="P17" s="59">
        <f>+'Qtr1'!P17+'Qtr2'!P17+'Qtr3'!P17+'Qtr4'!P17</f>
        <v>0</v>
      </c>
      <c r="Q17" s="59">
        <f>+'Qtr1'!Q17+'Qtr2'!Q17+'Qtr3'!Q17+'Qtr4'!Q17</f>
        <v>-9114.4499999999989</v>
      </c>
      <c r="R17" s="59">
        <f>+'Qtr1'!R17+'Qtr2'!R17+'Qtr3'!R17+'Qtr4'!R17</f>
        <v>0</v>
      </c>
      <c r="S17" s="59">
        <f>+'Qtr1'!S17+'Qtr2'!S17+'Qtr3'!S17+'Qtr4'!S17</f>
        <v>0</v>
      </c>
      <c r="T17" s="59">
        <f>+'Qtr1'!T17+'Qtr2'!T17+'Qtr3'!T17+'Qtr4'!T17</f>
        <v>0</v>
      </c>
      <c r="U17" s="197">
        <f t="shared" si="3"/>
        <v>200356.02</v>
      </c>
      <c r="V17" s="1">
        <f t="shared" si="4"/>
        <v>13314.570000000002</v>
      </c>
      <c r="W17" s="59"/>
      <c r="X17" s="60">
        <f t="shared" si="5"/>
        <v>213670.59</v>
      </c>
      <c r="Y17" s="61"/>
      <c r="Z17" s="32"/>
      <c r="AA17" s="59">
        <f>+'Qtr1'!AA17+'Qtr2'!AA17+'Qtr3'!AA17+'Qtr4'!AA17</f>
        <v>0</v>
      </c>
      <c r="AB17" s="59">
        <f>+'Qtr1'!AB17+'Qtr2'!AB17+'Qtr3'!AB17+'Qtr4'!AB17</f>
        <v>46710.125017656384</v>
      </c>
      <c r="AC17" s="197">
        <f t="shared" si="6"/>
        <v>200356.02</v>
      </c>
      <c r="AD17" s="59">
        <f t="shared" si="7"/>
        <v>60024.695017656384</v>
      </c>
      <c r="AE17" s="59"/>
      <c r="AF17" s="60">
        <f t="shared" si="8"/>
        <v>260380.71501765639</v>
      </c>
    </row>
    <row r="18" spans="1:32" x14ac:dyDescent="0.3">
      <c r="A18" s="365" t="s">
        <v>93</v>
      </c>
      <c r="B18" s="197">
        <f>+'Qtr1'!B18</f>
        <v>120817</v>
      </c>
      <c r="C18" s="59">
        <f>+'Qtr1'!C18</f>
        <v>14582.02</v>
      </c>
      <c r="D18" s="59">
        <f>+'Qtr1'!D18</f>
        <v>0</v>
      </c>
      <c r="E18" s="60">
        <f t="shared" si="0"/>
        <v>135399.01999999999</v>
      </c>
      <c r="F18" s="58">
        <f>+'Qtr1'!F18+'Qtr2'!F18+'Qtr3'!F18+'Qtr4'!F18</f>
        <v>0</v>
      </c>
      <c r="G18" s="59">
        <f>+'Qtr1'!G18+'Qtr2'!G18+'Qtr3'!G18+'Qtr4'!G18</f>
        <v>0</v>
      </c>
      <c r="H18" s="60">
        <f>+'Qtr1'!H18+'Qtr2'!H18+'Qtr3'!H18+'Qtr4'!H18</f>
        <v>0</v>
      </c>
      <c r="I18" s="197">
        <f t="shared" si="9"/>
        <v>120817</v>
      </c>
      <c r="J18" s="59">
        <f t="shared" si="1"/>
        <v>14582.02</v>
      </c>
      <c r="K18" s="59">
        <f t="shared" si="1"/>
        <v>0</v>
      </c>
      <c r="L18" s="62">
        <f t="shared" si="2"/>
        <v>135399.01999999999</v>
      </c>
      <c r="M18" s="59">
        <f>+'Qtr1'!M18+'Qtr2'!M18+'Qtr3'!M18+'Qtr4'!M18</f>
        <v>0</v>
      </c>
      <c r="N18" s="59">
        <f>+'Qtr1'!N18+'Qtr2'!N18+'Qtr3'!N18+'Qtr4'!N18</f>
        <v>0</v>
      </c>
      <c r="O18" s="59">
        <f>+'Qtr1'!O18+'Qtr2'!O18+'Qtr3'!O18+'Qtr4'!O18</f>
        <v>0</v>
      </c>
      <c r="P18" s="59">
        <f>+'Qtr1'!P18+'Qtr2'!P18+'Qtr3'!P18+'Qtr4'!P18</f>
        <v>0</v>
      </c>
      <c r="Q18" s="59">
        <f>+'Qtr1'!Q18+'Qtr2'!Q18+'Qtr3'!Q18+'Qtr4'!Q18</f>
        <v>-4372.6399999999994</v>
      </c>
      <c r="R18" s="59">
        <f>+'Qtr1'!R18+'Qtr2'!R18+'Qtr3'!R18+'Qtr4'!R18</f>
        <v>0</v>
      </c>
      <c r="S18" s="59">
        <f>+'Qtr1'!S18+'Qtr2'!S18+'Qtr3'!S18+'Qtr4'!S18</f>
        <v>0</v>
      </c>
      <c r="T18" s="59">
        <f>+'Qtr1'!T18+'Qtr2'!T18+'Qtr3'!T18+'Qtr4'!T18</f>
        <v>0</v>
      </c>
      <c r="U18" s="197">
        <f t="shared" si="3"/>
        <v>120817</v>
      </c>
      <c r="V18" s="1">
        <f t="shared" si="4"/>
        <v>10209.380000000001</v>
      </c>
      <c r="W18" s="59"/>
      <c r="X18" s="60">
        <f t="shared" si="5"/>
        <v>131026.38</v>
      </c>
      <c r="Y18" s="61"/>
      <c r="Z18" s="32"/>
      <c r="AA18" s="59">
        <f>+'Qtr1'!AA18+'Qtr2'!AA18+'Qtr3'!AA18+'Qtr4'!AA18</f>
        <v>0</v>
      </c>
      <c r="AB18" s="59">
        <f>+'Qtr1'!AB18+'Qtr2'!AB18+'Qtr3'!AB18+'Qtr4'!AB18</f>
        <v>28517.578594568753</v>
      </c>
      <c r="AC18" s="197">
        <f t="shared" si="6"/>
        <v>120817</v>
      </c>
      <c r="AD18" s="59">
        <f t="shared" si="7"/>
        <v>38726.958594568758</v>
      </c>
      <c r="AE18" s="59"/>
      <c r="AF18" s="60">
        <f t="shared" si="8"/>
        <v>159543.95859456877</v>
      </c>
    </row>
    <row r="19" spans="1:32" x14ac:dyDescent="0.3">
      <c r="A19" s="366" t="s">
        <v>7</v>
      </c>
      <c r="B19" s="197">
        <f>+'Qtr1'!B19</f>
        <v>0</v>
      </c>
      <c r="C19" s="59">
        <f>+'Qtr1'!C19</f>
        <v>0</v>
      </c>
      <c r="D19" s="59">
        <f>+'Qtr1'!D19</f>
        <v>0</v>
      </c>
      <c r="E19" s="60">
        <f t="shared" si="0"/>
        <v>0</v>
      </c>
      <c r="F19" s="58">
        <f>+'Qtr1'!F19+'Qtr2'!F19+'Qtr3'!F19+'Qtr4'!F19</f>
        <v>0</v>
      </c>
      <c r="G19" s="59">
        <f>+'Qtr1'!G19+'Qtr2'!G19+'Qtr3'!G19+'Qtr4'!G19</f>
        <v>0</v>
      </c>
      <c r="H19" s="60">
        <f>+'Qtr1'!H19+'Qtr2'!H19+'Qtr3'!H19+'Qtr4'!H19</f>
        <v>0</v>
      </c>
      <c r="I19" s="197">
        <f t="shared" si="9"/>
        <v>0</v>
      </c>
      <c r="J19" s="59">
        <f t="shared" si="1"/>
        <v>0</v>
      </c>
      <c r="K19" s="59">
        <f t="shared" si="1"/>
        <v>0</v>
      </c>
      <c r="L19" s="62">
        <f t="shared" si="2"/>
        <v>0</v>
      </c>
      <c r="M19" s="59">
        <f>+'Qtr1'!M19+'Qtr2'!M19+'Qtr3'!M19+'Qtr4'!M19</f>
        <v>0</v>
      </c>
      <c r="N19" s="59">
        <f>+'Qtr1'!N19+'Qtr2'!N19+'Qtr3'!N19+'Qtr4'!N19</f>
        <v>0</v>
      </c>
      <c r="O19" s="59">
        <f>+'Qtr1'!O19+'Qtr2'!O19+'Qtr3'!O19+'Qtr4'!O19</f>
        <v>0</v>
      </c>
      <c r="P19" s="59">
        <f>+'Qtr1'!P19+'Qtr2'!P19+'Qtr3'!P19+'Qtr4'!P19</f>
        <v>0</v>
      </c>
      <c r="Q19" s="59">
        <f>+'Qtr1'!Q19+'Qtr2'!Q19+'Qtr3'!Q19+'Qtr4'!Q19</f>
        <v>0</v>
      </c>
      <c r="R19" s="59">
        <f>+'Qtr1'!R19+'Qtr2'!R19+'Qtr3'!R19+'Qtr4'!R19</f>
        <v>0</v>
      </c>
      <c r="S19" s="59">
        <f>+'Qtr1'!S19+'Qtr2'!S19+'Qtr3'!S19+'Qtr4'!S19</f>
        <v>0</v>
      </c>
      <c r="T19" s="59">
        <f>+'Qtr1'!T19+'Qtr2'!T19+'Qtr3'!T19+'Qtr4'!T19</f>
        <v>0</v>
      </c>
      <c r="U19" s="197">
        <f t="shared" si="3"/>
        <v>0</v>
      </c>
      <c r="V19" s="1">
        <f t="shared" si="4"/>
        <v>0</v>
      </c>
      <c r="W19" s="59"/>
      <c r="X19" s="60">
        <f t="shared" si="5"/>
        <v>0</v>
      </c>
      <c r="Y19" s="61"/>
      <c r="Z19" s="32"/>
      <c r="AA19" s="59">
        <f>+'Qtr1'!AA19+'Qtr2'!AA19+'Qtr3'!AA19+'Qtr4'!AA19</f>
        <v>0</v>
      </c>
      <c r="AB19" s="59">
        <f>+'Qtr1'!AB19+'Qtr2'!AB19+'Qtr3'!AB19+'Qtr4'!AB19</f>
        <v>0</v>
      </c>
      <c r="AC19" s="197">
        <f t="shared" si="6"/>
        <v>0</v>
      </c>
      <c r="AD19" s="59">
        <f t="shared" si="7"/>
        <v>0</v>
      </c>
      <c r="AE19" s="59"/>
      <c r="AF19" s="60">
        <f t="shared" si="8"/>
        <v>0</v>
      </c>
    </row>
    <row r="20" spans="1:32" x14ac:dyDescent="0.3">
      <c r="A20" s="365"/>
      <c r="B20" s="197">
        <f>+'Qtr1'!B20</f>
        <v>0</v>
      </c>
      <c r="C20" s="59">
        <f>+'Qtr1'!C20</f>
        <v>0</v>
      </c>
      <c r="D20" s="59">
        <f>+'Qtr1'!D20</f>
        <v>0</v>
      </c>
      <c r="E20" s="60">
        <f t="shared" si="0"/>
        <v>0</v>
      </c>
      <c r="F20" s="58">
        <f>+'Qtr1'!F20+'Qtr2'!F20+'Qtr3'!F20+'Qtr4'!F20</f>
        <v>0</v>
      </c>
      <c r="G20" s="59">
        <f>+'Qtr1'!G20+'Qtr2'!G20+'Qtr3'!G20+'Qtr4'!G20</f>
        <v>0</v>
      </c>
      <c r="H20" s="60">
        <f>+'Qtr1'!H20+'Qtr2'!H20+'Qtr3'!H20+'Qtr4'!H20</f>
        <v>0</v>
      </c>
      <c r="I20" s="197">
        <f t="shared" si="9"/>
        <v>0</v>
      </c>
      <c r="J20" s="59">
        <f t="shared" ref="J20:K27" si="10">+C20+G20</f>
        <v>0</v>
      </c>
      <c r="K20" s="59">
        <f t="shared" si="10"/>
        <v>0</v>
      </c>
      <c r="L20" s="62">
        <f t="shared" si="2"/>
        <v>0</v>
      </c>
      <c r="M20" s="59">
        <f>+'Qtr1'!M20+'Qtr2'!M20+'Qtr3'!M20+'Qtr4'!M20</f>
        <v>0</v>
      </c>
      <c r="N20" s="59">
        <f>+'Qtr1'!N20+'Qtr2'!N20+'Qtr3'!N20+'Qtr4'!N20</f>
        <v>0</v>
      </c>
      <c r="O20" s="59">
        <f>+'Qtr1'!O20+'Qtr2'!O20+'Qtr3'!O20+'Qtr4'!O20</f>
        <v>0</v>
      </c>
      <c r="P20" s="59">
        <f>+'Qtr1'!P20+'Qtr2'!P20+'Qtr3'!P20+'Qtr4'!P20</f>
        <v>0</v>
      </c>
      <c r="Q20" s="59">
        <f>+'Qtr1'!Q20+'Qtr2'!Q20+'Qtr3'!Q20+'Qtr4'!Q20</f>
        <v>0</v>
      </c>
      <c r="R20" s="59">
        <f>+'Qtr1'!R20+'Qtr2'!R20+'Qtr3'!R20+'Qtr4'!R20</f>
        <v>0</v>
      </c>
      <c r="S20" s="59">
        <f>+'Qtr1'!S20+'Qtr2'!S20+'Qtr3'!S20+'Qtr4'!S20</f>
        <v>0</v>
      </c>
      <c r="T20" s="59">
        <f>+'Qtr1'!T20+'Qtr2'!T20+'Qtr3'!T20+'Qtr4'!T20</f>
        <v>0</v>
      </c>
      <c r="U20" s="197">
        <f t="shared" si="3"/>
        <v>0</v>
      </c>
      <c r="V20" s="1">
        <f t="shared" si="4"/>
        <v>0</v>
      </c>
      <c r="W20" s="59"/>
      <c r="X20" s="60">
        <f t="shared" si="5"/>
        <v>0</v>
      </c>
      <c r="Y20" s="61"/>
      <c r="Z20" s="32"/>
      <c r="AA20" s="59">
        <f>+'Qtr1'!AA20+'Qtr2'!AA20+'Qtr3'!AA20+'Qtr4'!AA20</f>
        <v>0</v>
      </c>
      <c r="AB20" s="59">
        <f>+'Qtr1'!AB20+'Qtr2'!AB20+'Qtr3'!AB20+'Qtr4'!AB20</f>
        <v>0</v>
      </c>
      <c r="AC20" s="197">
        <f t="shared" si="6"/>
        <v>0</v>
      </c>
      <c r="AD20" s="59">
        <f t="shared" si="7"/>
        <v>0</v>
      </c>
      <c r="AE20" s="59"/>
      <c r="AF20" s="60">
        <f t="shared" si="8"/>
        <v>0</v>
      </c>
    </row>
    <row r="21" spans="1:32" x14ac:dyDescent="0.3">
      <c r="A21" s="365" t="s">
        <v>95</v>
      </c>
      <c r="B21" s="197">
        <f>+'Qtr1'!B21</f>
        <v>10000</v>
      </c>
      <c r="C21" s="59">
        <f>+'Qtr1'!C21</f>
        <v>1535.05</v>
      </c>
      <c r="D21" s="59">
        <f>+'Qtr1'!D21</f>
        <v>0</v>
      </c>
      <c r="E21" s="60">
        <f t="shared" si="0"/>
        <v>11535.05</v>
      </c>
      <c r="F21" s="58">
        <f>+'Qtr1'!F21+'Qtr2'!F21+'Qtr3'!F21+'Qtr4'!F21</f>
        <v>0</v>
      </c>
      <c r="G21" s="59">
        <f>+'Qtr1'!G21+'Qtr2'!G21+'Qtr3'!G21+'Qtr4'!G21</f>
        <v>0</v>
      </c>
      <c r="H21" s="60">
        <f>+'Qtr1'!H21+'Qtr2'!H21+'Qtr3'!H21+'Qtr4'!H21</f>
        <v>0</v>
      </c>
      <c r="I21" s="197">
        <f t="shared" si="9"/>
        <v>10000</v>
      </c>
      <c r="J21" s="59">
        <f t="shared" si="10"/>
        <v>1535.05</v>
      </c>
      <c r="K21" s="59">
        <f t="shared" si="10"/>
        <v>0</v>
      </c>
      <c r="L21" s="62">
        <f t="shared" si="2"/>
        <v>11535.05</v>
      </c>
      <c r="M21" s="59">
        <f>+'Qtr1'!M21+'Qtr2'!M21+'Qtr3'!M21+'Qtr4'!M21</f>
        <v>0</v>
      </c>
      <c r="N21" s="59">
        <f>+'Qtr1'!N21+'Qtr2'!N21+'Qtr3'!N21+'Qtr4'!N21</f>
        <v>0</v>
      </c>
      <c r="O21" s="59">
        <f>+'Qtr1'!O21+'Qtr2'!O21+'Qtr3'!O21+'Qtr4'!O21</f>
        <v>0</v>
      </c>
      <c r="P21" s="59">
        <f>+'Qtr1'!P21+'Qtr2'!P21+'Qtr3'!P21+'Qtr4'!P21</f>
        <v>0</v>
      </c>
      <c r="Q21" s="59">
        <f>+'Qtr1'!Q21+'Qtr2'!Q21+'Qtr3'!Q21+'Qtr4'!Q21</f>
        <v>-465.13</v>
      </c>
      <c r="R21" s="59">
        <f>+'Qtr1'!R21+'Qtr2'!R21+'Qtr3'!R21+'Qtr4'!R21</f>
        <v>0</v>
      </c>
      <c r="S21" s="59">
        <f>+'Qtr1'!S21+'Qtr2'!S21+'Qtr3'!S21+'Qtr4'!S21</f>
        <v>0</v>
      </c>
      <c r="T21" s="59">
        <f>+'Qtr1'!T21+'Qtr2'!T21+'Qtr3'!T21+'Qtr4'!T21</f>
        <v>0</v>
      </c>
      <c r="U21" s="197">
        <f t="shared" si="3"/>
        <v>10000</v>
      </c>
      <c r="V21" s="1">
        <f t="shared" si="4"/>
        <v>1069.92</v>
      </c>
      <c r="W21" s="59"/>
      <c r="X21" s="60">
        <f t="shared" si="5"/>
        <v>11069.92</v>
      </c>
      <c r="Y21" s="61"/>
      <c r="Z21" s="32"/>
      <c r="AA21" s="59">
        <f>+'Qtr1'!AA21+'Qtr2'!AA21+'Qtr3'!AA21+'Qtr4'!AA21</f>
        <v>0</v>
      </c>
      <c r="AB21" s="59">
        <f>+'Qtr1'!AB21+'Qtr2'!AB21+'Qtr3'!AB21+'Qtr4'!AB21</f>
        <v>2419.2423237892326</v>
      </c>
      <c r="AC21" s="197">
        <f t="shared" si="6"/>
        <v>10000</v>
      </c>
      <c r="AD21" s="59">
        <f t="shared" si="7"/>
        <v>3489.1623237892327</v>
      </c>
      <c r="AE21" s="59"/>
      <c r="AF21" s="60">
        <f t="shared" si="8"/>
        <v>13489.162323789233</v>
      </c>
    </row>
    <row r="22" spans="1:32" x14ac:dyDescent="0.3">
      <c r="A22" s="365" t="s">
        <v>96</v>
      </c>
      <c r="B22" s="197">
        <f>+'Qtr1'!B22</f>
        <v>10000</v>
      </c>
      <c r="C22" s="59">
        <f>+'Qtr1'!C22</f>
        <v>1182.0899999999999</v>
      </c>
      <c r="D22" s="59">
        <f>+'Qtr1'!D22</f>
        <v>0</v>
      </c>
      <c r="E22" s="60">
        <f t="shared" si="0"/>
        <v>11182.09</v>
      </c>
      <c r="F22" s="58">
        <f>+'Qtr1'!F22+'Qtr2'!F22+'Qtr3'!F22+'Qtr4'!F22</f>
        <v>0</v>
      </c>
      <c r="G22" s="59">
        <f>+'Qtr1'!G22+'Qtr2'!G22+'Qtr3'!G22+'Qtr4'!G22</f>
        <v>1213.07</v>
      </c>
      <c r="H22" s="60">
        <f>+'Qtr1'!H22+'Qtr2'!H22+'Qtr3'!H22+'Qtr4'!H22</f>
        <v>0</v>
      </c>
      <c r="I22" s="197">
        <f t="shared" si="9"/>
        <v>10000</v>
      </c>
      <c r="J22" s="59">
        <f t="shared" si="10"/>
        <v>2395.16</v>
      </c>
      <c r="K22" s="59">
        <f t="shared" si="10"/>
        <v>0</v>
      </c>
      <c r="L22" s="62">
        <f t="shared" si="2"/>
        <v>12395.16</v>
      </c>
      <c r="M22" s="59">
        <f>+'Qtr1'!M22+'Qtr2'!M22+'Qtr3'!M22+'Qtr4'!M22</f>
        <v>0</v>
      </c>
      <c r="N22" s="59">
        <f>+'Qtr1'!N22+'Qtr2'!N22+'Qtr3'!N22+'Qtr4'!N22</f>
        <v>0</v>
      </c>
      <c r="O22" s="59">
        <f>+'Qtr1'!O22+'Qtr2'!O22+'Qtr3'!O22+'Qtr4'!O22</f>
        <v>0</v>
      </c>
      <c r="P22" s="59">
        <f>+'Qtr1'!P22+'Qtr2'!P22+'Qtr3'!P22+'Qtr4'!P22</f>
        <v>0</v>
      </c>
      <c r="Q22" s="59">
        <f>+'Qtr1'!Q22+'Qtr2'!Q22+'Qtr3'!Q22+'Qtr4'!Q22</f>
        <v>0</v>
      </c>
      <c r="R22" s="59">
        <f>+'Qtr1'!R22+'Qtr2'!R22+'Qtr3'!R22+'Qtr4'!R22</f>
        <v>0</v>
      </c>
      <c r="S22" s="59">
        <f>+'Qtr1'!S22+'Qtr2'!S22+'Qtr3'!S22+'Qtr4'!S22</f>
        <v>0</v>
      </c>
      <c r="T22" s="59">
        <f>+'Qtr1'!T22+'Qtr2'!T22+'Qtr3'!T22+'Qtr4'!T22</f>
        <v>0</v>
      </c>
      <c r="U22" s="197">
        <f t="shared" si="3"/>
        <v>10000</v>
      </c>
      <c r="V22" s="1">
        <f t="shared" si="4"/>
        <v>2395.16</v>
      </c>
      <c r="W22" s="59"/>
      <c r="X22" s="60">
        <f t="shared" si="5"/>
        <v>12395.16</v>
      </c>
      <c r="Y22" s="61"/>
      <c r="Z22" s="32"/>
      <c r="AA22" s="59">
        <f>+'Qtr1'!AA22+'Qtr2'!AA22+'Qtr3'!AA22+'Qtr4'!AA22</f>
        <v>0</v>
      </c>
      <c r="AB22" s="59">
        <f>+'Qtr1'!AB22+'Qtr2'!AB22+'Qtr3'!AB22+'Qtr4'!AB22</f>
        <v>2518.8667064612205</v>
      </c>
      <c r="AC22" s="197">
        <f t="shared" si="6"/>
        <v>10000</v>
      </c>
      <c r="AD22" s="59">
        <f t="shared" si="7"/>
        <v>4914.0267064612199</v>
      </c>
      <c r="AE22" s="59"/>
      <c r="AF22" s="60">
        <f t="shared" si="8"/>
        <v>14914.02670646122</v>
      </c>
    </row>
    <row r="23" spans="1:32" x14ac:dyDescent="0.3">
      <c r="A23" s="365" t="s">
        <v>97</v>
      </c>
      <c r="B23" s="197">
        <f>+'Qtr1'!B23</f>
        <v>40000</v>
      </c>
      <c r="C23" s="59">
        <f>+'Qtr1'!C23</f>
        <v>-487.55</v>
      </c>
      <c r="D23" s="59">
        <f>+'Qtr1'!D23</f>
        <v>0</v>
      </c>
      <c r="E23" s="60">
        <f t="shared" si="0"/>
        <v>39512.449999999997</v>
      </c>
      <c r="F23" s="58">
        <f>+'Qtr1'!F23+'Qtr2'!F23+'Qtr3'!F23+'Qtr4'!F23</f>
        <v>0</v>
      </c>
      <c r="G23" s="59">
        <f>+'Qtr1'!G23+'Qtr2'!G23+'Qtr3'!G23+'Qtr4'!G23</f>
        <v>0</v>
      </c>
      <c r="H23" s="60">
        <f>+'Qtr1'!H23+'Qtr2'!H23+'Qtr3'!H23+'Qtr4'!H23</f>
        <v>0</v>
      </c>
      <c r="I23" s="197">
        <f t="shared" si="9"/>
        <v>40000</v>
      </c>
      <c r="J23" s="59">
        <f t="shared" si="10"/>
        <v>-487.55</v>
      </c>
      <c r="K23" s="59">
        <f t="shared" si="10"/>
        <v>0</v>
      </c>
      <c r="L23" s="62">
        <f t="shared" si="2"/>
        <v>39512.449999999997</v>
      </c>
      <c r="M23" s="59">
        <f>+'Qtr1'!M23+'Qtr2'!M23+'Qtr3'!M23+'Qtr4'!M23</f>
        <v>20000</v>
      </c>
      <c r="N23" s="59">
        <f>+'Qtr1'!N23+'Qtr2'!N23+'Qtr3'!N23+'Qtr4'!N23</f>
        <v>0</v>
      </c>
      <c r="O23" s="59">
        <f>+'Qtr1'!O23+'Qtr2'!O23+'Qtr3'!O23+'Qtr4'!O23</f>
        <v>0</v>
      </c>
      <c r="P23" s="59">
        <f>+'Qtr1'!P23+'Qtr2'!P23+'Qtr3'!P23+'Qtr4'!P23</f>
        <v>0</v>
      </c>
      <c r="Q23" s="59">
        <f>+'Qtr1'!Q23+'Qtr2'!Q23+'Qtr3'!Q23+'Qtr4'!Q23</f>
        <v>0</v>
      </c>
      <c r="R23" s="59">
        <f>+'Qtr1'!R23+'Qtr2'!R23+'Qtr3'!R23+'Qtr4'!R23</f>
        <v>0</v>
      </c>
      <c r="S23" s="59">
        <f>+'Qtr1'!S23+'Qtr2'!S23+'Qtr3'!S23+'Qtr4'!S23</f>
        <v>0</v>
      </c>
      <c r="T23" s="59">
        <f>+'Qtr1'!T23+'Qtr2'!T23+'Qtr3'!T23+'Qtr4'!T23</f>
        <v>0</v>
      </c>
      <c r="U23" s="197">
        <f t="shared" si="3"/>
        <v>60000</v>
      </c>
      <c r="V23" s="1">
        <f t="shared" si="4"/>
        <v>-487.55</v>
      </c>
      <c r="W23" s="59"/>
      <c r="X23" s="60">
        <f t="shared" si="5"/>
        <v>59512.45</v>
      </c>
      <c r="Y23" s="61"/>
      <c r="Z23" s="32"/>
      <c r="AA23" s="59">
        <f>+'Qtr1'!AA23+'Qtr2'!AA23+'Qtr3'!AA23+'Qtr4'!AA23</f>
        <v>0</v>
      </c>
      <c r="AB23" s="59">
        <f>+'Qtr1'!AB23+'Qtr2'!AB23+'Qtr3'!AB23+'Qtr4'!AB23</f>
        <v>9715.3796741588721</v>
      </c>
      <c r="AC23" s="197">
        <f t="shared" si="6"/>
        <v>60000</v>
      </c>
      <c r="AD23" s="59">
        <f t="shared" si="7"/>
        <v>9227.8296741588729</v>
      </c>
      <c r="AE23" s="59"/>
      <c r="AF23" s="60">
        <f t="shared" si="8"/>
        <v>69227.829674158871</v>
      </c>
    </row>
    <row r="24" spans="1:32" x14ac:dyDescent="0.3">
      <c r="A24" s="63" t="s">
        <v>118</v>
      </c>
      <c r="B24" s="197">
        <f>+'Qtr1'!B24</f>
        <v>0</v>
      </c>
      <c r="C24" s="59">
        <f>+'Qtr1'!C24</f>
        <v>0</v>
      </c>
      <c r="D24" s="59">
        <f>+'Qtr1'!D24</f>
        <v>0</v>
      </c>
      <c r="E24" s="60">
        <f t="shared" si="0"/>
        <v>0</v>
      </c>
      <c r="F24" s="58">
        <f>+'Qtr1'!F24+'Qtr2'!F24+'Qtr3'!F24+'Qtr4'!F24</f>
        <v>0</v>
      </c>
      <c r="G24" s="59">
        <f>+'Qtr1'!G24+'Qtr2'!G24+'Qtr3'!G24+'Qtr4'!G24</f>
        <v>0</v>
      </c>
      <c r="H24" s="60">
        <f>+'Qtr1'!H24+'Qtr2'!H24+'Qtr3'!H24+'Qtr4'!H24</f>
        <v>0</v>
      </c>
      <c r="I24" s="197">
        <f t="shared" si="9"/>
        <v>0</v>
      </c>
      <c r="J24" s="59">
        <f t="shared" si="10"/>
        <v>0</v>
      </c>
      <c r="K24" s="59">
        <f t="shared" si="10"/>
        <v>0</v>
      </c>
      <c r="L24" s="62">
        <f t="shared" si="2"/>
        <v>0</v>
      </c>
      <c r="M24" s="59">
        <f>+'Qtr1'!M24+'Qtr2'!M24+'Qtr3'!M24+'Qtr4'!M24</f>
        <v>22007.75</v>
      </c>
      <c r="N24" s="59">
        <f>+'Qtr1'!N24+'Qtr2'!N24+'Qtr3'!N24+'Qtr4'!N24</f>
        <v>0</v>
      </c>
      <c r="O24" s="59">
        <f>+'Qtr1'!O24+'Qtr2'!O24+'Qtr3'!O24+'Qtr4'!O24</f>
        <v>0</v>
      </c>
      <c r="P24" s="59">
        <f>+'Qtr1'!P24+'Qtr2'!P24+'Qtr3'!P24+'Qtr4'!P24</f>
        <v>0</v>
      </c>
      <c r="Q24" s="59">
        <f>+'Qtr1'!Q24+'Qtr2'!Q24+'Qtr3'!Q24+'Qtr4'!Q24</f>
        <v>0</v>
      </c>
      <c r="R24" s="59">
        <f>+'Qtr1'!R24+'Qtr2'!R24+'Qtr3'!R24+'Qtr4'!R24</f>
        <v>0</v>
      </c>
      <c r="S24" s="59">
        <f>+'Qtr1'!S24+'Qtr2'!S24+'Qtr3'!S24+'Qtr4'!S24</f>
        <v>0</v>
      </c>
      <c r="T24" s="59">
        <f>+'Qtr1'!T24+'Qtr2'!T24+'Qtr3'!T24+'Qtr4'!T24</f>
        <v>0</v>
      </c>
      <c r="U24" s="197">
        <f t="shared" si="3"/>
        <v>22007.75</v>
      </c>
      <c r="V24" s="1">
        <f t="shared" si="4"/>
        <v>0</v>
      </c>
      <c r="W24" s="59"/>
      <c r="X24" s="60">
        <f t="shared" si="5"/>
        <v>22007.75</v>
      </c>
      <c r="Y24" s="61"/>
      <c r="Z24" s="32"/>
      <c r="AA24" s="59">
        <f>+'Qtr1'!AA24+'Qtr2'!AA24+'Qtr3'!AA24+'Qtr4'!AA24</f>
        <v>0</v>
      </c>
      <c r="AB24" s="59">
        <f>+'Qtr1'!AB24+'Qtr2'!AB24+'Qtr3'!AB24+'Qtr4'!AB24</f>
        <v>1462.5167610738179</v>
      </c>
      <c r="AC24" s="197">
        <f t="shared" si="6"/>
        <v>22007.75</v>
      </c>
      <c r="AD24" s="59">
        <f t="shared" si="7"/>
        <v>1462.5167610738179</v>
      </c>
      <c r="AE24" s="59"/>
      <c r="AF24" s="60">
        <f t="shared" si="8"/>
        <v>23470.266761073817</v>
      </c>
    </row>
    <row r="25" spans="1:32" x14ac:dyDescent="0.3">
      <c r="A25" s="365"/>
      <c r="B25" s="197">
        <f>+'Qtr1'!B25</f>
        <v>0</v>
      </c>
      <c r="C25" s="59">
        <f>+'Qtr1'!C25</f>
        <v>0</v>
      </c>
      <c r="D25" s="59">
        <f>+'Qtr1'!D25</f>
        <v>0</v>
      </c>
      <c r="E25" s="60">
        <f t="shared" si="0"/>
        <v>0</v>
      </c>
      <c r="F25" s="58">
        <f>+'Qtr1'!F25+'Qtr2'!F25+'Qtr3'!F25+'Qtr4'!F25</f>
        <v>0</v>
      </c>
      <c r="G25" s="59">
        <f>+'Qtr1'!G25+'Qtr2'!G25+'Qtr3'!G25+'Qtr4'!G25</f>
        <v>0</v>
      </c>
      <c r="H25" s="60">
        <f>+'Qtr1'!H25+'Qtr2'!H25+'Qtr3'!H25+'Qtr4'!H25</f>
        <v>0</v>
      </c>
      <c r="I25" s="197">
        <f t="shared" si="9"/>
        <v>0</v>
      </c>
      <c r="J25" s="59">
        <f t="shared" si="10"/>
        <v>0</v>
      </c>
      <c r="K25" s="59">
        <f t="shared" si="10"/>
        <v>0</v>
      </c>
      <c r="L25" s="62">
        <f t="shared" si="2"/>
        <v>0</v>
      </c>
      <c r="M25" s="59">
        <f>+'Qtr1'!M25+'Qtr2'!M25+'Qtr3'!M25+'Qtr4'!M25</f>
        <v>0</v>
      </c>
      <c r="N25" s="59">
        <f>+'Qtr1'!N25+'Qtr2'!N25+'Qtr3'!N25+'Qtr4'!N25</f>
        <v>0</v>
      </c>
      <c r="O25" s="59">
        <f>+'Qtr1'!O25+'Qtr2'!O25+'Qtr3'!O25+'Qtr4'!O25</f>
        <v>0</v>
      </c>
      <c r="P25" s="59">
        <f>+'Qtr1'!P25+'Qtr2'!P25+'Qtr3'!P25+'Qtr4'!P25</f>
        <v>0</v>
      </c>
      <c r="Q25" s="59">
        <f>+'Qtr1'!Q25+'Qtr2'!Q25+'Qtr3'!Q25+'Qtr4'!Q25</f>
        <v>0</v>
      </c>
      <c r="R25" s="59">
        <f>+'Qtr1'!R25+'Qtr2'!R25+'Qtr3'!R25+'Qtr4'!R25</f>
        <v>0</v>
      </c>
      <c r="S25" s="59">
        <f>+'Qtr1'!S25+'Qtr2'!S25+'Qtr3'!S25+'Qtr4'!S25</f>
        <v>0</v>
      </c>
      <c r="T25" s="59">
        <f>+'Qtr1'!T25+'Qtr2'!T25+'Qtr3'!T25+'Qtr4'!T25</f>
        <v>0</v>
      </c>
      <c r="U25" s="197">
        <f t="shared" si="3"/>
        <v>0</v>
      </c>
      <c r="V25" s="1">
        <f t="shared" si="4"/>
        <v>0</v>
      </c>
      <c r="W25" s="59"/>
      <c r="X25" s="60">
        <f t="shared" si="5"/>
        <v>0</v>
      </c>
      <c r="Y25" s="61"/>
      <c r="Z25" s="32"/>
      <c r="AA25" s="59">
        <f>+'Qtr1'!AA25+'Qtr2'!AA25+'Qtr3'!AA25+'Qtr4'!AA25</f>
        <v>0</v>
      </c>
      <c r="AB25" s="59">
        <f>+'Qtr1'!AB25+'Qtr2'!AB25+'Qtr3'!AB25+'Qtr4'!AB25</f>
        <v>0</v>
      </c>
      <c r="AC25" s="197">
        <f t="shared" si="6"/>
        <v>0</v>
      </c>
      <c r="AD25" s="59">
        <f t="shared" si="7"/>
        <v>0</v>
      </c>
      <c r="AE25" s="59"/>
      <c r="AF25" s="60">
        <f t="shared" si="8"/>
        <v>0</v>
      </c>
    </row>
    <row r="26" spans="1:32" x14ac:dyDescent="0.3">
      <c r="A26" s="365"/>
      <c r="B26" s="197">
        <f>+'Qtr1'!B26</f>
        <v>0</v>
      </c>
      <c r="C26" s="59">
        <f>+'Qtr1'!C26</f>
        <v>0</v>
      </c>
      <c r="D26" s="59">
        <f>+'Qtr1'!D26</f>
        <v>0</v>
      </c>
      <c r="E26" s="60">
        <f t="shared" si="0"/>
        <v>0</v>
      </c>
      <c r="F26" s="58">
        <f>+'Qtr1'!F26+'Qtr2'!F26+'Qtr3'!F26+'Qtr4'!F26</f>
        <v>0</v>
      </c>
      <c r="G26" s="59">
        <f>+'Qtr1'!G26+'Qtr2'!G26+'Qtr3'!G26+'Qtr4'!G26</f>
        <v>0</v>
      </c>
      <c r="H26" s="60">
        <f>+'Qtr1'!H26+'Qtr2'!H26+'Qtr3'!H26+'Qtr4'!H26</f>
        <v>0</v>
      </c>
      <c r="I26" s="197">
        <f t="shared" si="9"/>
        <v>0</v>
      </c>
      <c r="J26" s="59">
        <f t="shared" si="10"/>
        <v>0</v>
      </c>
      <c r="K26" s="59">
        <f t="shared" si="10"/>
        <v>0</v>
      </c>
      <c r="L26" s="62">
        <f t="shared" si="2"/>
        <v>0</v>
      </c>
      <c r="M26" s="59">
        <f>+'Qtr1'!M26+'Qtr2'!M26+'Qtr3'!M26+'Qtr4'!M26</f>
        <v>0</v>
      </c>
      <c r="N26" s="59">
        <f>+'Qtr1'!N26+'Qtr2'!N26+'Qtr3'!N26+'Qtr4'!N26</f>
        <v>0</v>
      </c>
      <c r="O26" s="59">
        <f>+'Qtr1'!O26+'Qtr2'!O26+'Qtr3'!O26+'Qtr4'!O26</f>
        <v>0</v>
      </c>
      <c r="P26" s="59">
        <f>+'Qtr1'!P26+'Qtr2'!P26+'Qtr3'!P26+'Qtr4'!P26</f>
        <v>0</v>
      </c>
      <c r="Q26" s="59">
        <f>+'Qtr1'!Q26+'Qtr2'!Q26+'Qtr3'!Q26+'Qtr4'!Q26</f>
        <v>0</v>
      </c>
      <c r="R26" s="59">
        <f>+'Qtr1'!R26+'Qtr2'!R26+'Qtr3'!R26+'Qtr4'!R26</f>
        <v>0</v>
      </c>
      <c r="S26" s="59">
        <f>+'Qtr1'!S26+'Qtr2'!S26+'Qtr3'!S26+'Qtr4'!S26</f>
        <v>0</v>
      </c>
      <c r="T26" s="59">
        <f>+'Qtr1'!T26+'Qtr2'!T26+'Qtr3'!T26+'Qtr4'!T26</f>
        <v>0</v>
      </c>
      <c r="U26" s="197">
        <f t="shared" si="3"/>
        <v>0</v>
      </c>
      <c r="V26" s="1">
        <f t="shared" si="4"/>
        <v>0</v>
      </c>
      <c r="W26" s="59"/>
      <c r="X26" s="60">
        <f t="shared" si="5"/>
        <v>0</v>
      </c>
      <c r="Y26" s="61"/>
      <c r="Z26" s="32"/>
      <c r="AA26" s="59">
        <f>+'Qtr1'!AA26+'Qtr2'!AA26+'Qtr3'!AA26+'Qtr4'!AA26</f>
        <v>0</v>
      </c>
      <c r="AB26" s="59">
        <f>+'Qtr1'!AB26+'Qtr2'!AB26+'Qtr3'!AB26+'Qtr4'!AB26</f>
        <v>0</v>
      </c>
      <c r="AC26" s="197">
        <f t="shared" si="6"/>
        <v>0</v>
      </c>
      <c r="AD26" s="59">
        <f t="shared" si="7"/>
        <v>0</v>
      </c>
      <c r="AE26" s="59"/>
      <c r="AF26" s="60">
        <f t="shared" si="8"/>
        <v>0</v>
      </c>
    </row>
    <row r="27" spans="1:32" ht="15" thickBot="1" x14ac:dyDescent="0.35">
      <c r="A27" s="367" t="s">
        <v>7</v>
      </c>
      <c r="B27" s="198">
        <f>+'Qtr1'!B27</f>
        <v>0</v>
      </c>
      <c r="C27" s="71">
        <f>+'Qtr1'!C27</f>
        <v>0</v>
      </c>
      <c r="D27" s="71">
        <f>+'Qtr1'!D27</f>
        <v>0</v>
      </c>
      <c r="E27" s="107">
        <f t="shared" si="0"/>
        <v>0</v>
      </c>
      <c r="F27" s="105">
        <f>+'Qtr1'!F27+'Qtr2'!F27+'Qtr3'!F27+'Qtr4'!F27</f>
        <v>0</v>
      </c>
      <c r="G27" s="106">
        <f>+'Qtr1'!G27+'Qtr2'!G27+'Qtr3'!G27+'Qtr4'!G27</f>
        <v>0</v>
      </c>
      <c r="H27" s="107">
        <f>+'Qtr1'!H27+'Qtr2'!H27+'Qtr3'!H27+'Qtr4'!H27</f>
        <v>0</v>
      </c>
      <c r="I27" s="198">
        <f t="shared" si="9"/>
        <v>0</v>
      </c>
      <c r="J27" s="71">
        <f t="shared" si="10"/>
        <v>0</v>
      </c>
      <c r="K27" s="71">
        <f t="shared" si="10"/>
        <v>0</v>
      </c>
      <c r="L27" s="72">
        <f t="shared" si="2"/>
        <v>0</v>
      </c>
      <c r="M27" s="87">
        <f>+'Qtr1'!M27+'Qtr2'!M27+'Qtr3'!M27+'Qtr4'!M27</f>
        <v>0</v>
      </c>
      <c r="N27" s="88">
        <f>+'Qtr1'!N27+'Qtr2'!N27+'Qtr3'!N27+'Qtr4'!N27</f>
        <v>0</v>
      </c>
      <c r="O27" s="88">
        <f>+'Qtr1'!O27+'Qtr2'!O27+'Qtr3'!O27+'Qtr4'!O27</f>
        <v>0</v>
      </c>
      <c r="P27" s="88">
        <f>+'Qtr1'!P27+'Qtr2'!P27+'Qtr3'!P27+'Qtr4'!P27</f>
        <v>0</v>
      </c>
      <c r="Q27" s="88">
        <f>+'Qtr1'!Q27+'Qtr2'!Q27+'Qtr3'!Q27+'Qtr4'!Q27</f>
        <v>0</v>
      </c>
      <c r="R27" s="88">
        <f>+'Qtr1'!R27+'Qtr2'!R27+'Qtr3'!R27+'Qtr4'!R27</f>
        <v>0</v>
      </c>
      <c r="S27" s="88">
        <f>+'Qtr1'!S27+'Qtr2'!S27+'Qtr3'!S27+'Qtr4'!S27</f>
        <v>0</v>
      </c>
      <c r="T27" s="89">
        <f>+'Qtr1'!T27+'Qtr2'!T27+'Qtr3'!T27+'Qtr4'!T27</f>
        <v>0</v>
      </c>
      <c r="U27" s="70">
        <f t="shared" si="3"/>
        <v>0</v>
      </c>
      <c r="V27" s="34">
        <f t="shared" si="4"/>
        <v>0</v>
      </c>
      <c r="W27" s="71"/>
      <c r="X27" s="72">
        <f t="shared" si="5"/>
        <v>0</v>
      </c>
      <c r="Y27" s="331"/>
      <c r="Z27" s="74"/>
      <c r="AA27" s="71">
        <f>+'Qtr1'!AA27+'Qtr2'!AA27+'Qtr3'!AA27+'Qtr4'!AA27</f>
        <v>0</v>
      </c>
      <c r="AB27" s="71">
        <f>+'Qtr1'!AB27+'Qtr2'!AB27+'Qtr3'!AB27+'Qtr4'!AB27</f>
        <v>0</v>
      </c>
      <c r="AC27" s="198">
        <f t="shared" si="6"/>
        <v>0</v>
      </c>
      <c r="AD27" s="71">
        <f t="shared" si="7"/>
        <v>0</v>
      </c>
      <c r="AE27" s="71"/>
      <c r="AF27" s="72">
        <f t="shared" si="8"/>
        <v>0</v>
      </c>
    </row>
    <row r="28" spans="1:32" ht="15" thickBot="1" x14ac:dyDescent="0.35">
      <c r="A28" s="368" t="s">
        <v>11</v>
      </c>
      <c r="B28" s="295">
        <f>SUM(B4:B27)</f>
        <v>1881352.2100000002</v>
      </c>
      <c r="C28" s="78">
        <f>SUM(C4:C27)</f>
        <v>461085.58</v>
      </c>
      <c r="D28" s="78">
        <f>SUM(D4:D27)</f>
        <v>0</v>
      </c>
      <c r="E28" s="79">
        <f t="shared" ref="E28:AF28" si="11">SUM(E4:E27)</f>
        <v>2342437.79</v>
      </c>
      <c r="F28" s="77">
        <f t="shared" si="11"/>
        <v>0</v>
      </c>
      <c r="G28" s="81">
        <f t="shared" si="11"/>
        <v>0</v>
      </c>
      <c r="H28" s="79">
        <f t="shared" si="11"/>
        <v>0</v>
      </c>
      <c r="I28" s="80">
        <f t="shared" si="11"/>
        <v>1881352.2100000002</v>
      </c>
      <c r="J28" s="81">
        <f>SUM(J4:J27)</f>
        <v>461085.58</v>
      </c>
      <c r="K28" s="81">
        <f>SUM(K4:K27)</f>
        <v>0</v>
      </c>
      <c r="L28" s="79">
        <f>SUM(L4:L27)</f>
        <v>2342437.7900000005</v>
      </c>
      <c r="M28" s="83">
        <f t="shared" si="11"/>
        <v>42007.75</v>
      </c>
      <c r="N28" s="81">
        <f t="shared" si="11"/>
        <v>0</v>
      </c>
      <c r="O28" s="81">
        <f t="shared" si="11"/>
        <v>0</v>
      </c>
      <c r="P28" s="81">
        <f t="shared" si="11"/>
        <v>0</v>
      </c>
      <c r="Q28" s="81">
        <f t="shared" si="11"/>
        <v>-92871.909999999989</v>
      </c>
      <c r="R28" s="81">
        <f t="shared" si="11"/>
        <v>0</v>
      </c>
      <c r="S28" s="81">
        <f t="shared" si="11"/>
        <v>0</v>
      </c>
      <c r="T28" s="82">
        <f t="shared" si="11"/>
        <v>0</v>
      </c>
      <c r="U28" s="77">
        <f t="shared" si="11"/>
        <v>1923359.9600000002</v>
      </c>
      <c r="V28" s="81">
        <f t="shared" si="11"/>
        <v>368213.66999999993</v>
      </c>
      <c r="W28" s="81">
        <f t="shared" si="11"/>
        <v>0</v>
      </c>
      <c r="X28" s="79">
        <f t="shared" si="11"/>
        <v>2291573.6300000004</v>
      </c>
      <c r="Y28" s="249">
        <f>SUM(Y4:Y27)</f>
        <v>0</v>
      </c>
      <c r="Z28" s="245"/>
      <c r="AA28" s="78">
        <f>SUM(AA4:AA27)</f>
        <v>0</v>
      </c>
      <c r="AB28" s="200">
        <f t="shared" si="11"/>
        <v>494168.52667877852</v>
      </c>
      <c r="AC28" s="199">
        <f t="shared" si="11"/>
        <v>1923359.9600000002</v>
      </c>
      <c r="AD28" s="78">
        <f t="shared" si="11"/>
        <v>862382.19667877851</v>
      </c>
      <c r="AE28" s="78">
        <f t="shared" si="11"/>
        <v>0</v>
      </c>
      <c r="AF28" s="195">
        <f t="shared" si="11"/>
        <v>2785742.1566787786</v>
      </c>
    </row>
    <row r="29" spans="1:32" ht="3.75" customHeight="1" thickTop="1" thickBot="1" x14ac:dyDescent="0.45">
      <c r="A29" s="369"/>
      <c r="B29" s="351"/>
      <c r="C29" s="306"/>
      <c r="D29" s="306"/>
      <c r="E29" s="349"/>
      <c r="F29" s="350"/>
      <c r="G29" s="306"/>
      <c r="H29" s="349"/>
      <c r="I29" s="356"/>
      <c r="J29" s="354"/>
      <c r="K29" s="354"/>
      <c r="L29" s="355"/>
      <c r="M29" s="356"/>
      <c r="N29" s="354"/>
      <c r="O29" s="354"/>
      <c r="P29" s="354"/>
      <c r="Q29" s="354"/>
      <c r="R29" s="354"/>
      <c r="S29" s="354"/>
      <c r="T29" s="380"/>
      <c r="U29" s="350"/>
      <c r="V29" s="306"/>
      <c r="W29" s="306"/>
      <c r="X29" s="349"/>
      <c r="Y29" s="359"/>
      <c r="Z29" s="306"/>
      <c r="AA29" s="306"/>
      <c r="AB29" s="352"/>
      <c r="AC29" s="350"/>
      <c r="AD29" s="306"/>
      <c r="AE29" s="306"/>
      <c r="AF29" s="349"/>
    </row>
    <row r="30" spans="1:32" x14ac:dyDescent="0.3">
      <c r="A30" s="365" t="s">
        <v>75</v>
      </c>
      <c r="B30" s="256">
        <f>+'Qtr1'!B30</f>
        <v>0</v>
      </c>
      <c r="C30" s="137">
        <f>+'Qtr1'!C30</f>
        <v>25900.6</v>
      </c>
      <c r="D30" s="137">
        <f>+'Qtr1'!D30</f>
        <v>0</v>
      </c>
      <c r="E30" s="89">
        <f t="shared" ref="E30:E57" si="12">+B30+C30+D30</f>
        <v>25900.6</v>
      </c>
      <c r="F30" s="87">
        <f>+'Qtr1'!F30+'Qtr2'!F30+'Qtr3'!F30+'Qtr4'!F30</f>
        <v>0</v>
      </c>
      <c r="G30" s="88">
        <f>+'Qtr1'!G30+'Qtr2'!G30+'Qtr3'!G30+'Qtr4'!G30</f>
        <v>0</v>
      </c>
      <c r="H30" s="89">
        <f>+'Qtr1'!H30+'Qtr2'!H30+'Qtr3'!H30+'Qtr4'!H30</f>
        <v>0</v>
      </c>
      <c r="I30" s="90">
        <f t="shared" ref="I30:I46" si="13">B30+F30</f>
        <v>0</v>
      </c>
      <c r="J30" s="88">
        <f t="shared" ref="J30:K45" si="14">+C30+G30</f>
        <v>25900.6</v>
      </c>
      <c r="K30" s="88">
        <f t="shared" si="14"/>
        <v>0</v>
      </c>
      <c r="L30" s="91">
        <f t="shared" ref="L30:L46" si="15">I30+J30+K30</f>
        <v>25900.6</v>
      </c>
      <c r="M30" s="88">
        <f>+'Qtr1'!M30+'Qtr2'!M30+'Qtr3'!M30+'Qtr4'!M30</f>
        <v>0</v>
      </c>
      <c r="N30" s="88">
        <f>+'Qtr1'!N30+'Qtr2'!N30+'Qtr3'!N30+'Qtr4'!N30</f>
        <v>0</v>
      </c>
      <c r="O30" s="88">
        <f>+'Qtr1'!O30+'Qtr2'!O30+'Qtr3'!O30+'Qtr4'!O30</f>
        <v>0</v>
      </c>
      <c r="P30" s="88">
        <f>+'Qtr1'!P30+'Qtr2'!P30+'Qtr3'!P30+'Qtr4'!P30</f>
        <v>0</v>
      </c>
      <c r="Q30" s="88">
        <f>+'Qtr1'!Q30+'Qtr2'!Q30+'Qtr3'!Q30+'Qtr4'!Q30</f>
        <v>-1062.52</v>
      </c>
      <c r="R30" s="88">
        <f>+'Qtr1'!R30+'Qtr2'!R30+'Qtr3'!R30+'Qtr4'!R30</f>
        <v>0</v>
      </c>
      <c r="S30" s="88">
        <f>+'Qtr1'!S30+'Qtr2'!S30+'Qtr3'!S30+'Qtr4'!S30</f>
        <v>0</v>
      </c>
      <c r="T30" s="88">
        <f>+'Qtr1'!T30+'Qtr2'!T30+'Qtr3'!T30+'Qtr4'!T30</f>
        <v>0</v>
      </c>
      <c r="U30" s="90">
        <f t="shared" ref="U30:U56" si="16">M30+I30</f>
        <v>0</v>
      </c>
      <c r="V30" s="88">
        <f t="shared" ref="V30" si="17">J30+SUM(N30:T30)-O30</f>
        <v>24838.079999999998</v>
      </c>
      <c r="W30" s="88">
        <v>0</v>
      </c>
      <c r="X30" s="89">
        <f t="shared" ref="X30:X56" si="18">+U30+V30+W30</f>
        <v>24838.079999999998</v>
      </c>
      <c r="Y30" s="97"/>
      <c r="Z30" s="88"/>
      <c r="AA30" s="88">
        <f>+'Qtr1'!AA30+'Qtr2'!AA30+'Qtr3'!AA30+'Qtr4'!AA30</f>
        <v>0</v>
      </c>
      <c r="AB30" s="89">
        <f>+'Qtr1'!AB30+'Qtr2'!AB30+'Qtr3'!AB30+'Qtr4'!AB30</f>
        <v>5430.1172049397774</v>
      </c>
      <c r="AC30" s="87">
        <f t="shared" ref="AC30:AC57" si="19">U30</f>
        <v>0</v>
      </c>
      <c r="AD30" s="88">
        <f>V30+Z30+AA30+AB30</f>
        <v>30268.197204939774</v>
      </c>
      <c r="AE30" s="88">
        <v>0</v>
      </c>
      <c r="AF30" s="89">
        <f t="shared" ref="AF30:AF56" si="20">+AC30+AD30+AE30</f>
        <v>30268.197204939774</v>
      </c>
    </row>
    <row r="31" spans="1:32" x14ac:dyDescent="0.3">
      <c r="A31" s="365" t="s">
        <v>76</v>
      </c>
      <c r="B31" s="197">
        <f>+'Qtr1'!B31</f>
        <v>0</v>
      </c>
      <c r="C31" s="59">
        <f>+'Qtr1'!C31</f>
        <v>66717.94</v>
      </c>
      <c r="D31" s="59">
        <f>+'Qtr1'!D31</f>
        <v>0</v>
      </c>
      <c r="E31" s="60">
        <f t="shared" si="12"/>
        <v>66717.94</v>
      </c>
      <c r="F31" s="58">
        <f>+'Qtr1'!F31+'Qtr2'!F31+'Qtr3'!F31+'Qtr4'!F31</f>
        <v>0</v>
      </c>
      <c r="G31" s="59">
        <f>+'Qtr1'!G31+'Qtr2'!G31+'Qtr3'!G31+'Qtr4'!G31</f>
        <v>0</v>
      </c>
      <c r="H31" s="60">
        <f>+'Qtr1'!H31+'Qtr2'!H31+'Qtr3'!H31+'Qtr4'!H31</f>
        <v>0</v>
      </c>
      <c r="I31" s="197">
        <f t="shared" si="13"/>
        <v>0</v>
      </c>
      <c r="J31" s="59">
        <f t="shared" si="14"/>
        <v>66717.94</v>
      </c>
      <c r="K31" s="59">
        <f t="shared" si="14"/>
        <v>0</v>
      </c>
      <c r="L31" s="62">
        <f t="shared" si="15"/>
        <v>66717.94</v>
      </c>
      <c r="M31" s="59">
        <f>+'Qtr1'!M31+'Qtr2'!M31+'Qtr3'!M31+'Qtr4'!M31</f>
        <v>0</v>
      </c>
      <c r="N31" s="59">
        <f>+'Qtr1'!N31+'Qtr2'!N31+'Qtr3'!N31+'Qtr4'!N31</f>
        <v>330</v>
      </c>
      <c r="O31" s="59">
        <f>+'Qtr1'!O31+'Qtr2'!O31+'Qtr3'!O31+'Qtr4'!O31</f>
        <v>0</v>
      </c>
      <c r="P31" s="59">
        <f>+'Qtr1'!P31+'Qtr2'!P31+'Qtr3'!P31+'Qtr4'!P31</f>
        <v>0</v>
      </c>
      <c r="Q31" s="59">
        <f>+'Qtr1'!Q31+'Qtr2'!Q31+'Qtr3'!Q31+'Qtr4'!Q31</f>
        <v>-2677.7699999999995</v>
      </c>
      <c r="R31" s="59">
        <f>+'Qtr1'!R31+'Qtr2'!R31+'Qtr3'!R31+'Qtr4'!R31</f>
        <v>0</v>
      </c>
      <c r="S31" s="59">
        <f>+'Qtr1'!S31+'Qtr2'!S31+'Qtr3'!S31+'Qtr4'!S31</f>
        <v>0</v>
      </c>
      <c r="T31" s="59">
        <f>+'Qtr1'!T31+'Qtr2'!T31+'Qtr3'!T31+'Qtr4'!T31</f>
        <v>0</v>
      </c>
      <c r="U31" s="197">
        <f t="shared" si="16"/>
        <v>0</v>
      </c>
      <c r="V31" s="59">
        <f t="shared" ref="V31:V56" si="21">J31+SUM(N31:T31)-O31</f>
        <v>64370.170000000006</v>
      </c>
      <c r="W31" s="59">
        <v>0</v>
      </c>
      <c r="X31" s="60">
        <f t="shared" si="18"/>
        <v>64370.170000000006</v>
      </c>
      <c r="Y31" s="61"/>
      <c r="Z31" s="59"/>
      <c r="AA31" s="59">
        <f>+'Qtr1'!AA31+'Qtr2'!AA31+'Qtr3'!AA31+'Qtr4'!AA31</f>
        <v>0</v>
      </c>
      <c r="AB31" s="60">
        <f>+'Qtr1'!AB31+'Qtr2'!AB31+'Qtr3'!AB31+'Qtr4'!AB31</f>
        <v>14035.030187129611</v>
      </c>
      <c r="AC31" s="58">
        <f t="shared" si="19"/>
        <v>0</v>
      </c>
      <c r="AD31" s="59">
        <f t="shared" ref="AD31:AD56" si="22">V31+Z31+AA31+AB31</f>
        <v>78405.200187129609</v>
      </c>
      <c r="AE31" s="59">
        <v>0</v>
      </c>
      <c r="AF31" s="60">
        <f t="shared" si="20"/>
        <v>78405.200187129609</v>
      </c>
    </row>
    <row r="32" spans="1:32" x14ac:dyDescent="0.3">
      <c r="A32" s="365"/>
      <c r="B32" s="197">
        <f>+'Qtr1'!B32</f>
        <v>0</v>
      </c>
      <c r="C32" s="59">
        <f>+'Qtr1'!C32</f>
        <v>0</v>
      </c>
      <c r="D32" s="59">
        <f>+'Qtr1'!D32</f>
        <v>0</v>
      </c>
      <c r="E32" s="60">
        <f t="shared" si="12"/>
        <v>0</v>
      </c>
      <c r="F32" s="58">
        <f>+'Qtr1'!F32+'Qtr2'!F32+'Qtr3'!F32+'Qtr4'!F32</f>
        <v>0</v>
      </c>
      <c r="G32" s="59">
        <f>+'Qtr1'!G32+'Qtr2'!G32+'Qtr3'!G32+'Qtr4'!G32</f>
        <v>0</v>
      </c>
      <c r="H32" s="60">
        <f>+'Qtr1'!H32+'Qtr2'!H32+'Qtr3'!H32+'Qtr4'!H32</f>
        <v>0</v>
      </c>
      <c r="I32" s="197">
        <f t="shared" si="13"/>
        <v>0</v>
      </c>
      <c r="J32" s="59">
        <f t="shared" si="14"/>
        <v>0</v>
      </c>
      <c r="K32" s="59">
        <f t="shared" si="14"/>
        <v>0</v>
      </c>
      <c r="L32" s="62">
        <f t="shared" si="15"/>
        <v>0</v>
      </c>
      <c r="M32" s="59">
        <f>+'Qtr1'!M32+'Qtr2'!M32+'Qtr3'!M32+'Qtr4'!M32</f>
        <v>0</v>
      </c>
      <c r="N32" s="59">
        <f>+'Qtr1'!N32+'Qtr2'!N32+'Qtr3'!N32+'Qtr4'!N32</f>
        <v>0</v>
      </c>
      <c r="O32" s="59">
        <f>+'Qtr1'!O32+'Qtr2'!O32+'Qtr3'!O32+'Qtr4'!O32</f>
        <v>0</v>
      </c>
      <c r="P32" s="59">
        <f>+'Qtr1'!P32+'Qtr2'!P32+'Qtr3'!P32+'Qtr4'!P32</f>
        <v>0</v>
      </c>
      <c r="Q32" s="59">
        <f>+'Qtr1'!Q32+'Qtr2'!Q32+'Qtr3'!Q32+'Qtr4'!Q32</f>
        <v>0</v>
      </c>
      <c r="R32" s="59">
        <f>+'Qtr1'!R32+'Qtr2'!R32+'Qtr3'!R32+'Qtr4'!R32</f>
        <v>0</v>
      </c>
      <c r="S32" s="59">
        <f>+'Qtr1'!S32+'Qtr2'!S32+'Qtr3'!S32+'Qtr4'!S32</f>
        <v>0</v>
      </c>
      <c r="T32" s="59">
        <f>+'Qtr1'!T32+'Qtr2'!T32+'Qtr3'!T32+'Qtr4'!T32</f>
        <v>0</v>
      </c>
      <c r="U32" s="197">
        <f t="shared" si="16"/>
        <v>0</v>
      </c>
      <c r="V32" s="59">
        <f t="shared" si="21"/>
        <v>0</v>
      </c>
      <c r="W32" s="59">
        <v>0</v>
      </c>
      <c r="X32" s="60">
        <f t="shared" si="18"/>
        <v>0</v>
      </c>
      <c r="Y32" s="61"/>
      <c r="Z32" s="59"/>
      <c r="AA32" s="59">
        <f>+'Qtr1'!AA32+'Qtr2'!AA32+'Qtr3'!AA32+'Qtr4'!AA32</f>
        <v>0</v>
      </c>
      <c r="AB32" s="60">
        <f>+'Qtr1'!AB32+'Qtr2'!AB32+'Qtr3'!AB32+'Qtr4'!AB32</f>
        <v>0</v>
      </c>
      <c r="AC32" s="58">
        <f t="shared" si="19"/>
        <v>0</v>
      </c>
      <c r="AD32" s="59">
        <f t="shared" si="22"/>
        <v>0</v>
      </c>
      <c r="AE32" s="59">
        <v>0</v>
      </c>
      <c r="AF32" s="60">
        <f t="shared" si="20"/>
        <v>0</v>
      </c>
    </row>
    <row r="33" spans="1:32" x14ac:dyDescent="0.3">
      <c r="A33" s="365" t="s">
        <v>77</v>
      </c>
      <c r="B33" s="256">
        <f>+'Qtr1'!B33</f>
        <v>0</v>
      </c>
      <c r="C33" s="137">
        <f>+'Qtr1'!C33</f>
        <v>31707.73</v>
      </c>
      <c r="D33" s="137">
        <f>+'Qtr1'!D33</f>
        <v>0</v>
      </c>
      <c r="E33" s="60">
        <f t="shared" si="12"/>
        <v>31707.73</v>
      </c>
      <c r="F33" s="58">
        <f>+'Qtr1'!F33+'Qtr2'!F33+'Qtr3'!F33+'Qtr4'!F33</f>
        <v>0</v>
      </c>
      <c r="G33" s="59">
        <f>+'Qtr1'!G33+'Qtr2'!G33+'Qtr3'!G33+'Qtr4'!G33</f>
        <v>0</v>
      </c>
      <c r="H33" s="60">
        <f>+'Qtr1'!H33+'Qtr2'!H33+'Qtr3'!H33+'Qtr4'!H33</f>
        <v>0</v>
      </c>
      <c r="I33" s="197">
        <f t="shared" si="13"/>
        <v>0</v>
      </c>
      <c r="J33" s="59">
        <f t="shared" si="14"/>
        <v>31707.73</v>
      </c>
      <c r="K33" s="59">
        <f t="shared" si="14"/>
        <v>0</v>
      </c>
      <c r="L33" s="62">
        <f t="shared" si="15"/>
        <v>31707.73</v>
      </c>
      <c r="M33" s="59">
        <f>+'Qtr1'!M33+'Qtr2'!M33+'Qtr3'!M33+'Qtr4'!M33</f>
        <v>0</v>
      </c>
      <c r="N33" s="59">
        <f>+'Qtr1'!N33+'Qtr2'!N33+'Qtr3'!N33+'Qtr4'!N33</f>
        <v>0</v>
      </c>
      <c r="O33" s="59">
        <f>+'Qtr1'!O33+'Qtr2'!O33+'Qtr3'!O33+'Qtr4'!O33</f>
        <v>0</v>
      </c>
      <c r="P33" s="59">
        <f>+'Qtr1'!P33+'Qtr2'!P33+'Qtr3'!P33+'Qtr4'!P33</f>
        <v>0</v>
      </c>
      <c r="Q33" s="59">
        <f>+'Qtr1'!Q33+'Qtr2'!Q33+'Qtr3'!Q33+'Qtr4'!Q33</f>
        <v>-1243.6299999999999</v>
      </c>
      <c r="R33" s="59">
        <f>+'Qtr1'!R33+'Qtr2'!R33+'Qtr3'!R33+'Qtr4'!R33</f>
        <v>0</v>
      </c>
      <c r="S33" s="59">
        <f>+'Qtr1'!S33+'Qtr2'!S33+'Qtr3'!S33+'Qtr4'!S33</f>
        <v>0</v>
      </c>
      <c r="T33" s="59">
        <f>+'Qtr1'!T33+'Qtr2'!T33+'Qtr3'!T33+'Qtr4'!T33</f>
        <v>0</v>
      </c>
      <c r="U33" s="197">
        <f t="shared" si="16"/>
        <v>0</v>
      </c>
      <c r="V33" s="59">
        <f t="shared" si="21"/>
        <v>30464.1</v>
      </c>
      <c r="W33" s="59">
        <v>0</v>
      </c>
      <c r="X33" s="60">
        <f t="shared" si="18"/>
        <v>30464.1</v>
      </c>
      <c r="Y33" s="61"/>
      <c r="Z33" s="59"/>
      <c r="AA33" s="59">
        <f>+'Qtr1'!AA33+'Qtr2'!AA33+'Qtr3'!AA33+'Qtr4'!AA33</f>
        <v>0</v>
      </c>
      <c r="AB33" s="60">
        <f>+'Qtr1'!AB33+'Qtr2'!AB33+'Qtr3'!AB33+'Qtr4'!AB33</f>
        <v>6653.9202175588944</v>
      </c>
      <c r="AC33" s="58">
        <f t="shared" si="19"/>
        <v>0</v>
      </c>
      <c r="AD33" s="59">
        <f t="shared" si="22"/>
        <v>37118.020217558893</v>
      </c>
      <c r="AE33" s="59">
        <v>0</v>
      </c>
      <c r="AF33" s="60">
        <f t="shared" si="20"/>
        <v>37118.020217558893</v>
      </c>
    </row>
    <row r="34" spans="1:32" x14ac:dyDescent="0.3">
      <c r="A34" s="365" t="s">
        <v>99</v>
      </c>
      <c r="B34" s="197">
        <f>+'Qtr1'!B34</f>
        <v>0</v>
      </c>
      <c r="C34" s="59">
        <f>+'Qtr1'!C34</f>
        <v>13188.42</v>
      </c>
      <c r="D34" s="59">
        <f>+'Qtr1'!D34</f>
        <v>0</v>
      </c>
      <c r="E34" s="60">
        <f t="shared" si="12"/>
        <v>13188.42</v>
      </c>
      <c r="F34" s="58">
        <f>+'Qtr1'!F34+'Qtr2'!F34+'Qtr3'!F34+'Qtr4'!F34</f>
        <v>0</v>
      </c>
      <c r="G34" s="59">
        <f>+'Qtr1'!G34+'Qtr2'!G34+'Qtr3'!G34+'Qtr4'!G34</f>
        <v>0</v>
      </c>
      <c r="H34" s="60">
        <f>+'Qtr1'!H34+'Qtr2'!H34+'Qtr3'!H34+'Qtr4'!H34</f>
        <v>0</v>
      </c>
      <c r="I34" s="197">
        <f t="shared" si="13"/>
        <v>0</v>
      </c>
      <c r="J34" s="59">
        <f t="shared" si="14"/>
        <v>13188.42</v>
      </c>
      <c r="K34" s="59">
        <f t="shared" si="14"/>
        <v>0</v>
      </c>
      <c r="L34" s="62">
        <f t="shared" si="15"/>
        <v>13188.42</v>
      </c>
      <c r="M34" s="59">
        <f>+'Qtr1'!M34+'Qtr2'!M34+'Qtr3'!M34+'Qtr4'!M34</f>
        <v>0</v>
      </c>
      <c r="N34" s="59">
        <f>+'Qtr1'!N34+'Qtr2'!N34+'Qtr3'!N34+'Qtr4'!N34</f>
        <v>0</v>
      </c>
      <c r="O34" s="59">
        <f>+'Qtr1'!O34+'Qtr2'!O34+'Qtr3'!O34+'Qtr4'!O34</f>
        <v>0</v>
      </c>
      <c r="P34" s="59">
        <f>+'Qtr1'!P34+'Qtr2'!P34+'Qtr3'!P34+'Qtr4'!P34</f>
        <v>0</v>
      </c>
      <c r="Q34" s="59">
        <f>+'Qtr1'!Q34+'Qtr2'!Q34+'Qtr3'!Q34+'Qtr4'!Q34</f>
        <v>-543.72</v>
      </c>
      <c r="R34" s="59">
        <f>+'Qtr1'!R34+'Qtr2'!R34+'Qtr3'!R34+'Qtr4'!R34</f>
        <v>0</v>
      </c>
      <c r="S34" s="59">
        <f>+'Qtr1'!S34+'Qtr2'!S34+'Qtr3'!S34+'Qtr4'!S34</f>
        <v>0</v>
      </c>
      <c r="T34" s="59">
        <f>+'Qtr1'!T34+'Qtr2'!T34+'Qtr3'!T34+'Qtr4'!T34</f>
        <v>0</v>
      </c>
      <c r="U34" s="197">
        <f t="shared" si="16"/>
        <v>0</v>
      </c>
      <c r="V34" s="59">
        <f t="shared" si="21"/>
        <v>12644.7</v>
      </c>
      <c r="W34" s="59">
        <v>0</v>
      </c>
      <c r="X34" s="60">
        <f t="shared" si="18"/>
        <v>12644.7</v>
      </c>
      <c r="Y34" s="61"/>
      <c r="Z34" s="59"/>
      <c r="AA34" s="59">
        <f>+'Qtr1'!AA34+'Qtr2'!AA34+'Qtr3'!AA34+'Qtr4'!AA34</f>
        <v>0</v>
      </c>
      <c r="AB34" s="60">
        <f>+'Qtr1'!AB34+'Qtr2'!AB34+'Qtr3'!AB34+'Qtr4'!AB34</f>
        <v>2764.6829404325117</v>
      </c>
      <c r="AC34" s="58">
        <f t="shared" si="19"/>
        <v>0</v>
      </c>
      <c r="AD34" s="59">
        <f t="shared" si="22"/>
        <v>15409.382940432512</v>
      </c>
      <c r="AE34" s="59">
        <v>0</v>
      </c>
      <c r="AF34" s="60">
        <f t="shared" si="20"/>
        <v>15409.382940432512</v>
      </c>
    </row>
    <row r="35" spans="1:32" x14ac:dyDescent="0.3">
      <c r="A35" s="64" t="s">
        <v>121</v>
      </c>
      <c r="B35" s="197">
        <f>+'Qtr1'!B35</f>
        <v>0</v>
      </c>
      <c r="C35" s="59">
        <f>+'Qtr1'!C35</f>
        <v>42359.5</v>
      </c>
      <c r="D35" s="59">
        <f>+'Qtr1'!D35</f>
        <v>0</v>
      </c>
      <c r="E35" s="60">
        <f t="shared" si="12"/>
        <v>42359.5</v>
      </c>
      <c r="F35" s="58">
        <f>+'Qtr1'!F35+'Qtr2'!F35+'Qtr3'!F35+'Qtr4'!F35</f>
        <v>0</v>
      </c>
      <c r="G35" s="59">
        <f>+'Qtr1'!G35+'Qtr2'!G35+'Qtr3'!G35+'Qtr4'!G35</f>
        <v>0</v>
      </c>
      <c r="H35" s="60">
        <f>+'Qtr1'!H35+'Qtr2'!H35+'Qtr3'!H35+'Qtr4'!H35</f>
        <v>0</v>
      </c>
      <c r="I35" s="197">
        <f t="shared" si="13"/>
        <v>0</v>
      </c>
      <c r="J35" s="59">
        <f t="shared" si="14"/>
        <v>42359.5</v>
      </c>
      <c r="K35" s="59">
        <f t="shared" si="14"/>
        <v>0</v>
      </c>
      <c r="L35" s="62">
        <f t="shared" si="15"/>
        <v>42359.5</v>
      </c>
      <c r="M35" s="59">
        <f>+'Qtr1'!M35+'Qtr2'!M35+'Qtr3'!M35+'Qtr4'!M35</f>
        <v>0</v>
      </c>
      <c r="N35" s="59">
        <f>+'Qtr1'!N35+'Qtr2'!N35+'Qtr3'!N35+'Qtr4'!N35</f>
        <v>0</v>
      </c>
      <c r="O35" s="59">
        <f>+'Qtr1'!O35+'Qtr2'!O35+'Qtr3'!O35+'Qtr4'!O35</f>
        <v>0</v>
      </c>
      <c r="P35" s="59">
        <f>+'Qtr1'!P35+'Qtr2'!P35+'Qtr3'!P35+'Qtr4'!P35</f>
        <v>0</v>
      </c>
      <c r="Q35" s="59">
        <f>+'Qtr1'!Q35+'Qtr2'!Q35+'Qtr3'!Q35+'Qtr4'!Q35</f>
        <v>-1746.47</v>
      </c>
      <c r="R35" s="59">
        <f>+'Qtr1'!R35+'Qtr2'!R35+'Qtr3'!R35+'Qtr4'!R35</f>
        <v>0</v>
      </c>
      <c r="S35" s="59">
        <f>+'Qtr1'!S35+'Qtr2'!S35+'Qtr3'!S35+'Qtr4'!S35</f>
        <v>0</v>
      </c>
      <c r="T35" s="59">
        <f>+'Qtr1'!T35+'Qtr2'!T35+'Qtr3'!T35+'Qtr4'!T35</f>
        <v>0</v>
      </c>
      <c r="U35" s="197">
        <f t="shared" si="16"/>
        <v>0</v>
      </c>
      <c r="V35" s="59">
        <f t="shared" si="21"/>
        <v>40613.03</v>
      </c>
      <c r="W35" s="59">
        <v>0</v>
      </c>
      <c r="X35" s="60">
        <f t="shared" si="18"/>
        <v>40613.03</v>
      </c>
      <c r="Y35" s="61"/>
      <c r="Z35" s="59"/>
      <c r="AA35" s="59">
        <f>+'Qtr1'!AA35+'Qtr2'!AA35+'Qtr3'!AA35+'Qtr4'!AA35</f>
        <v>0</v>
      </c>
      <c r="AB35" s="60">
        <f>+'Qtr1'!AB35+'Qtr2'!AB35+'Qtr3'!AB35+'Qtr4'!AB35</f>
        <v>8879.792014213017</v>
      </c>
      <c r="AC35" s="58">
        <f t="shared" si="19"/>
        <v>0</v>
      </c>
      <c r="AD35" s="59">
        <f t="shared" si="22"/>
        <v>49492.822014213016</v>
      </c>
      <c r="AE35" s="59">
        <v>0</v>
      </c>
      <c r="AF35" s="60">
        <f t="shared" si="20"/>
        <v>49492.822014213016</v>
      </c>
    </row>
    <row r="36" spans="1:32" x14ac:dyDescent="0.3">
      <c r="A36" s="365" t="s">
        <v>100</v>
      </c>
      <c r="B36" s="197">
        <f>+'Qtr1'!B36</f>
        <v>0</v>
      </c>
      <c r="C36" s="59">
        <f>+'Qtr1'!C36</f>
        <v>85016.81</v>
      </c>
      <c r="D36" s="59">
        <f>+'Qtr1'!D36</f>
        <v>0</v>
      </c>
      <c r="E36" s="60">
        <f>+B36+C36+D36</f>
        <v>85016.81</v>
      </c>
      <c r="F36" s="58">
        <f>+'Qtr1'!F36+'Qtr2'!F36+'Qtr3'!F36+'Qtr4'!F36</f>
        <v>0</v>
      </c>
      <c r="G36" s="59">
        <f>+'Qtr1'!G36+'Qtr2'!G36+'Qtr3'!G36+'Qtr4'!G36</f>
        <v>0</v>
      </c>
      <c r="H36" s="60">
        <f>+'Qtr1'!H36+'Qtr2'!H36+'Qtr3'!H36+'Qtr4'!H36</f>
        <v>0</v>
      </c>
      <c r="I36" s="197">
        <f t="shared" si="13"/>
        <v>0</v>
      </c>
      <c r="J36" s="59">
        <f t="shared" si="14"/>
        <v>85016.81</v>
      </c>
      <c r="K36" s="59">
        <f t="shared" si="14"/>
        <v>0</v>
      </c>
      <c r="L36" s="62">
        <f t="shared" si="15"/>
        <v>85016.81</v>
      </c>
      <c r="M36" s="59">
        <f>+'Qtr1'!M36+'Qtr2'!M36+'Qtr3'!M36+'Qtr4'!M36</f>
        <v>0</v>
      </c>
      <c r="N36" s="59">
        <f>+'Qtr1'!N36+'Qtr2'!N36+'Qtr3'!N36+'Qtr4'!N36</f>
        <v>2675</v>
      </c>
      <c r="O36" s="59">
        <f>+'Qtr1'!O36+'Qtr2'!O36+'Qtr3'!O36+'Qtr4'!O36</f>
        <v>0</v>
      </c>
      <c r="P36" s="59">
        <f>+'Qtr1'!P36+'Qtr2'!P36+'Qtr3'!P36+'Qtr4'!P36</f>
        <v>0</v>
      </c>
      <c r="Q36" s="59">
        <f>+'Qtr1'!Q36+'Qtr2'!Q36+'Qtr3'!Q36+'Qtr4'!Q36</f>
        <v>-3353.1400000000003</v>
      </c>
      <c r="R36" s="59">
        <f>+'Qtr1'!R36+'Qtr2'!R36+'Qtr3'!R36+'Qtr4'!R36</f>
        <v>0</v>
      </c>
      <c r="S36" s="59">
        <f>+'Qtr1'!S36+'Qtr2'!S36+'Qtr3'!S36+'Qtr4'!S36</f>
        <v>0</v>
      </c>
      <c r="T36" s="59">
        <f>+'Qtr1'!T36+'Qtr2'!T36+'Qtr3'!T36+'Qtr4'!T36</f>
        <v>0</v>
      </c>
      <c r="U36" s="197">
        <f t="shared" si="16"/>
        <v>0</v>
      </c>
      <c r="V36" s="59">
        <f t="shared" si="21"/>
        <v>84338.67</v>
      </c>
      <c r="W36" s="59">
        <v>0</v>
      </c>
      <c r="X36" s="60">
        <f t="shared" si="18"/>
        <v>84338.67</v>
      </c>
      <c r="Y36" s="61"/>
      <c r="Z36" s="59"/>
      <c r="AA36" s="59">
        <f>+'Qtr1'!AA36+'Qtr2'!AA36+'Qtr3'!AA36+'Qtr4'!AA36</f>
        <v>0</v>
      </c>
      <c r="AB36" s="60">
        <f>+'Qtr1'!AB36+'Qtr2'!AB36+'Qtr3'!AB36+'Qtr4'!AB36</f>
        <v>18173.138847256545</v>
      </c>
      <c r="AC36" s="58">
        <f t="shared" si="19"/>
        <v>0</v>
      </c>
      <c r="AD36" s="59">
        <f t="shared" si="22"/>
        <v>102511.80884725654</v>
      </c>
      <c r="AE36" s="59">
        <v>0</v>
      </c>
      <c r="AF36" s="60">
        <f t="shared" si="20"/>
        <v>102511.80884725654</v>
      </c>
    </row>
    <row r="37" spans="1:32" x14ac:dyDescent="0.3">
      <c r="A37" s="365" t="s">
        <v>101</v>
      </c>
      <c r="B37" s="197">
        <f>+'Qtr1'!B37</f>
        <v>0</v>
      </c>
      <c r="C37" s="59">
        <f>+'Qtr1'!C37</f>
        <v>25142.9</v>
      </c>
      <c r="D37" s="59">
        <f>+'Qtr1'!D37</f>
        <v>0</v>
      </c>
      <c r="E37" s="60">
        <f t="shared" ref="E37" si="23">+B37+C37+D37</f>
        <v>25142.9</v>
      </c>
      <c r="F37" s="58">
        <f>+'Qtr1'!F37+'Qtr2'!F37+'Qtr3'!F37+'Qtr4'!F37</f>
        <v>0</v>
      </c>
      <c r="G37" s="59">
        <f>+'Qtr1'!G37+'Qtr2'!G37+'Qtr3'!G37+'Qtr4'!G37</f>
        <v>0</v>
      </c>
      <c r="H37" s="60">
        <f>+'Qtr1'!H37+'Qtr2'!H37+'Qtr3'!H37+'Qtr4'!H37</f>
        <v>0</v>
      </c>
      <c r="I37" s="197">
        <f t="shared" si="13"/>
        <v>0</v>
      </c>
      <c r="J37" s="59">
        <f t="shared" si="14"/>
        <v>25142.9</v>
      </c>
      <c r="K37" s="59">
        <f t="shared" si="14"/>
        <v>0</v>
      </c>
      <c r="L37" s="62">
        <f t="shared" si="15"/>
        <v>25142.9</v>
      </c>
      <c r="M37" s="59">
        <f>+'Qtr1'!M37+'Qtr2'!M37+'Qtr3'!M37+'Qtr4'!M37</f>
        <v>0</v>
      </c>
      <c r="N37" s="59">
        <f>+'Qtr1'!N37+'Qtr2'!N37+'Qtr3'!N37+'Qtr4'!N37</f>
        <v>0</v>
      </c>
      <c r="O37" s="59">
        <f>+'Qtr1'!O37+'Qtr2'!O37+'Qtr3'!O37+'Qtr4'!O37</f>
        <v>0</v>
      </c>
      <c r="P37" s="59">
        <f>+'Qtr1'!P37+'Qtr2'!P37+'Qtr3'!P37+'Qtr4'!P37</f>
        <v>0</v>
      </c>
      <c r="Q37" s="59">
        <f>+'Qtr1'!Q37+'Qtr2'!Q37+'Qtr3'!Q37+'Qtr4'!Q37</f>
        <v>-1034.9100000000001</v>
      </c>
      <c r="R37" s="59">
        <f>+'Qtr1'!R37+'Qtr2'!R37+'Qtr3'!R37+'Qtr4'!R37</f>
        <v>0</v>
      </c>
      <c r="S37" s="59">
        <f>+'Qtr1'!S37+'Qtr2'!S37+'Qtr3'!S37+'Qtr4'!S37</f>
        <v>0</v>
      </c>
      <c r="T37" s="59">
        <f>+'Qtr1'!T37+'Qtr2'!T37+'Qtr3'!T37+'Qtr4'!T37</f>
        <v>0</v>
      </c>
      <c r="U37" s="197">
        <f t="shared" si="16"/>
        <v>0</v>
      </c>
      <c r="V37" s="59">
        <f t="shared" si="21"/>
        <v>24107.99</v>
      </c>
      <c r="W37" s="59">
        <v>0</v>
      </c>
      <c r="X37" s="60">
        <f t="shared" si="18"/>
        <v>24107.99</v>
      </c>
      <c r="Y37" s="61"/>
      <c r="Z37" s="59"/>
      <c r="AA37" s="59">
        <f>+'Qtr1'!AA37+'Qtr2'!AA37+'Qtr3'!AA37+'Qtr4'!AA37</f>
        <v>0</v>
      </c>
      <c r="AB37" s="60">
        <f>+'Qtr1'!AB37+'Qtr2'!AB37+'Qtr3'!AB37+'Qtr4'!AB37</f>
        <v>5270.8786513895984</v>
      </c>
      <c r="AC37" s="58">
        <f t="shared" si="19"/>
        <v>0</v>
      </c>
      <c r="AD37" s="59">
        <f t="shared" si="22"/>
        <v>29378.868651389599</v>
      </c>
      <c r="AE37" s="59">
        <v>0</v>
      </c>
      <c r="AF37" s="60">
        <f t="shared" si="20"/>
        <v>29378.868651389599</v>
      </c>
    </row>
    <row r="38" spans="1:32" x14ac:dyDescent="0.3">
      <c r="A38" s="365" t="s">
        <v>102</v>
      </c>
      <c r="B38" s="197">
        <f>+'Qtr1'!B38</f>
        <v>0</v>
      </c>
      <c r="C38" s="59">
        <f>+'Qtr1'!C38</f>
        <v>21678.57</v>
      </c>
      <c r="D38" s="59">
        <f>+'Qtr1'!D38</f>
        <v>0</v>
      </c>
      <c r="E38" s="60">
        <f>+B38+C38+D38</f>
        <v>21678.57</v>
      </c>
      <c r="F38" s="58">
        <f>+'Qtr1'!F38+'Qtr2'!F38+'Qtr3'!F38+'Qtr4'!F38</f>
        <v>0</v>
      </c>
      <c r="G38" s="59">
        <f>+'Qtr1'!G38+'Qtr2'!G38+'Qtr3'!G38+'Qtr4'!G38</f>
        <v>0</v>
      </c>
      <c r="H38" s="60">
        <f>+'Qtr1'!H38+'Qtr2'!H38+'Qtr3'!H38+'Qtr4'!H38</f>
        <v>0</v>
      </c>
      <c r="I38" s="197">
        <f t="shared" si="13"/>
        <v>0</v>
      </c>
      <c r="J38" s="59">
        <f t="shared" si="14"/>
        <v>21678.57</v>
      </c>
      <c r="K38" s="59">
        <f t="shared" si="14"/>
        <v>0</v>
      </c>
      <c r="L38" s="62">
        <f t="shared" si="15"/>
        <v>21678.57</v>
      </c>
      <c r="M38" s="59">
        <f>+'Qtr1'!M38+'Qtr2'!M38+'Qtr3'!M38+'Qtr4'!M38</f>
        <v>0</v>
      </c>
      <c r="N38" s="59">
        <f>+'Qtr1'!N38+'Qtr2'!N38+'Qtr3'!N38+'Qtr4'!N38</f>
        <v>0</v>
      </c>
      <c r="O38" s="59">
        <f>+'Qtr1'!O38+'Qtr2'!O38+'Qtr3'!O38+'Qtr4'!O38</f>
        <v>0</v>
      </c>
      <c r="P38" s="59">
        <f>+'Qtr1'!P38+'Qtr2'!P38+'Qtr3'!P38+'Qtr4'!P38</f>
        <v>0</v>
      </c>
      <c r="Q38" s="59">
        <f>+'Qtr1'!Q38+'Qtr2'!Q38+'Qtr3'!Q38+'Qtr4'!Q38</f>
        <v>-893.83</v>
      </c>
      <c r="R38" s="59">
        <f>+'Qtr1'!R38+'Qtr2'!R38+'Qtr3'!R38+'Qtr4'!R38</f>
        <v>0</v>
      </c>
      <c r="S38" s="59">
        <f>+'Qtr1'!S38+'Qtr2'!S38+'Qtr3'!S38+'Qtr4'!S38</f>
        <v>0</v>
      </c>
      <c r="T38" s="59">
        <f>+'Qtr1'!T38+'Qtr2'!T38+'Qtr3'!T38+'Qtr4'!T38</f>
        <v>0</v>
      </c>
      <c r="U38" s="197">
        <f t="shared" si="16"/>
        <v>0</v>
      </c>
      <c r="V38" s="59">
        <f t="shared" si="21"/>
        <v>20784.739999999998</v>
      </c>
      <c r="W38" s="59">
        <v>0</v>
      </c>
      <c r="X38" s="60">
        <f t="shared" si="18"/>
        <v>20784.739999999998</v>
      </c>
      <c r="Y38" s="61"/>
      <c r="Z38" s="59"/>
      <c r="AA38" s="59">
        <f>+'Qtr1'!AA38+'Qtr2'!AA38+'Qtr3'!AA38+'Qtr4'!AA38</f>
        <v>0</v>
      </c>
      <c r="AB38" s="60">
        <f>+'Qtr1'!AB38+'Qtr2'!AB38+'Qtr3'!AB38+'Qtr4'!AB38</f>
        <v>4544.4600539477215</v>
      </c>
      <c r="AC38" s="58">
        <f t="shared" si="19"/>
        <v>0</v>
      </c>
      <c r="AD38" s="59">
        <f t="shared" si="22"/>
        <v>25329.200053947719</v>
      </c>
      <c r="AE38" s="59">
        <v>0</v>
      </c>
      <c r="AF38" s="60">
        <f t="shared" si="20"/>
        <v>25329.200053947719</v>
      </c>
    </row>
    <row r="39" spans="1:32" x14ac:dyDescent="0.3">
      <c r="A39" s="365" t="s">
        <v>12</v>
      </c>
      <c r="B39" s="197">
        <f>+'Qtr1'!B39</f>
        <v>0</v>
      </c>
      <c r="C39" s="59">
        <f>+'Qtr1'!C39</f>
        <v>39572.400000000001</v>
      </c>
      <c r="D39" s="59">
        <f>+'Qtr1'!D39</f>
        <v>0</v>
      </c>
      <c r="E39" s="60">
        <f t="shared" si="12"/>
        <v>39572.400000000001</v>
      </c>
      <c r="F39" s="58">
        <f>+'Qtr1'!F39+'Qtr2'!F39+'Qtr3'!F39+'Qtr4'!F39</f>
        <v>0</v>
      </c>
      <c r="G39" s="59">
        <f>+'Qtr1'!G39+'Qtr2'!G39+'Qtr3'!G39+'Qtr4'!G39</f>
        <v>0</v>
      </c>
      <c r="H39" s="60">
        <f>+'Qtr1'!H39+'Qtr2'!H39+'Qtr3'!H39+'Qtr4'!H39</f>
        <v>0</v>
      </c>
      <c r="I39" s="197">
        <f t="shared" si="13"/>
        <v>0</v>
      </c>
      <c r="J39" s="59">
        <f t="shared" si="14"/>
        <v>39572.400000000001</v>
      </c>
      <c r="K39" s="59">
        <f t="shared" si="14"/>
        <v>0</v>
      </c>
      <c r="L39" s="62">
        <f t="shared" si="15"/>
        <v>39572.400000000001</v>
      </c>
      <c r="M39" s="59">
        <f>+'Qtr1'!M39+'Qtr2'!M39+'Qtr3'!M39+'Qtr4'!M39</f>
        <v>0</v>
      </c>
      <c r="N39" s="59">
        <f>+'Qtr1'!N39+'Qtr2'!N39+'Qtr3'!N39+'Qtr4'!N39</f>
        <v>0</v>
      </c>
      <c r="O39" s="59">
        <f>+'Qtr1'!O39+'Qtr2'!O39+'Qtr3'!O39+'Qtr4'!O39</f>
        <v>0</v>
      </c>
      <c r="P39" s="59">
        <f>+'Qtr1'!P39+'Qtr2'!P39+'Qtr3'!P39+'Qtr4'!P39</f>
        <v>0</v>
      </c>
      <c r="Q39" s="59">
        <f>+'Qtr1'!Q39+'Qtr2'!Q39+'Qtr3'!Q39+'Qtr4'!Q39</f>
        <v>-1586.71</v>
      </c>
      <c r="R39" s="59">
        <f>+'Qtr1'!R39+'Qtr2'!R39+'Qtr3'!R39+'Qtr4'!R39</f>
        <v>0</v>
      </c>
      <c r="S39" s="59">
        <f>+'Qtr1'!S39+'Qtr2'!S39+'Qtr3'!S39+'Qtr4'!S39</f>
        <v>0</v>
      </c>
      <c r="T39" s="59">
        <f>+'Qtr1'!T39+'Qtr2'!T39+'Qtr3'!T39+'Qtr4'!T39</f>
        <v>0</v>
      </c>
      <c r="U39" s="197">
        <f t="shared" si="16"/>
        <v>0</v>
      </c>
      <c r="V39" s="59">
        <f t="shared" si="21"/>
        <v>37985.69</v>
      </c>
      <c r="W39" s="59">
        <v>0</v>
      </c>
      <c r="X39" s="60">
        <f t="shared" si="18"/>
        <v>37985.69</v>
      </c>
      <c r="Y39" s="61"/>
      <c r="Z39" s="59"/>
      <c r="AA39" s="59">
        <f>+'Qtr1'!AA39+'Qtr2'!AA39+'Qtr3'!AA39+'Qtr4'!AA39</f>
        <v>0</v>
      </c>
      <c r="AB39" s="60">
        <f>+'Qtr1'!AB39+'Qtr2'!AB39+'Qtr3'!AB39+'Qtr4'!AB39</f>
        <v>8300.5013534672325</v>
      </c>
      <c r="AC39" s="58">
        <f t="shared" si="19"/>
        <v>0</v>
      </c>
      <c r="AD39" s="59">
        <f t="shared" si="22"/>
        <v>46286.191353467235</v>
      </c>
      <c r="AE39" s="59">
        <v>0</v>
      </c>
      <c r="AF39" s="60">
        <f t="shared" si="20"/>
        <v>46286.191353467235</v>
      </c>
    </row>
    <row r="40" spans="1:32" x14ac:dyDescent="0.3">
      <c r="A40" s="365" t="s">
        <v>103</v>
      </c>
      <c r="B40" s="197">
        <f>+'Qtr1'!B40</f>
        <v>0</v>
      </c>
      <c r="C40" s="59">
        <f>+'Qtr1'!C40</f>
        <v>17902.580000000002</v>
      </c>
      <c r="D40" s="59">
        <f>+'Qtr1'!D40</f>
        <v>0</v>
      </c>
      <c r="E40" s="60">
        <f t="shared" si="12"/>
        <v>17902.580000000002</v>
      </c>
      <c r="F40" s="58">
        <f>+'Qtr1'!F40+'Qtr2'!F40+'Qtr3'!F40+'Qtr4'!F40</f>
        <v>0</v>
      </c>
      <c r="G40" s="59">
        <f>+'Qtr1'!G40+'Qtr2'!G40+'Qtr3'!G40+'Qtr4'!G40</f>
        <v>0</v>
      </c>
      <c r="H40" s="60">
        <f>+'Qtr1'!H40+'Qtr2'!H40+'Qtr3'!H40+'Qtr4'!H40</f>
        <v>0</v>
      </c>
      <c r="I40" s="197">
        <f t="shared" si="13"/>
        <v>0</v>
      </c>
      <c r="J40" s="59">
        <f t="shared" si="14"/>
        <v>17902.580000000002</v>
      </c>
      <c r="K40" s="59">
        <f t="shared" si="14"/>
        <v>0</v>
      </c>
      <c r="L40" s="62">
        <f t="shared" si="15"/>
        <v>17902.580000000002</v>
      </c>
      <c r="M40" s="59">
        <f>+'Qtr1'!M40+'Qtr2'!M40+'Qtr3'!M40+'Qtr4'!M40</f>
        <v>0</v>
      </c>
      <c r="N40" s="59">
        <f>+'Qtr1'!N40+'Qtr2'!N40+'Qtr3'!N40+'Qtr4'!N40</f>
        <v>6911.23</v>
      </c>
      <c r="O40" s="59">
        <f>+'Qtr1'!O40+'Qtr2'!O40+'Qtr3'!O40+'Qtr4'!O40</f>
        <v>0</v>
      </c>
      <c r="P40" s="59">
        <f>+'Qtr1'!P40+'Qtr2'!P40+'Qtr3'!P40+'Qtr4'!P40</f>
        <v>0</v>
      </c>
      <c r="Q40" s="59">
        <f>+'Qtr1'!Q40+'Qtr2'!Q40+'Qtr3'!Q40+'Qtr4'!Q40</f>
        <v>0</v>
      </c>
      <c r="R40" s="59">
        <f>+'Qtr1'!R40+'Qtr2'!R40+'Qtr3'!R40+'Qtr4'!R40</f>
        <v>0</v>
      </c>
      <c r="S40" s="59">
        <f>+'Qtr1'!S40+'Qtr2'!S40+'Qtr3'!S40+'Qtr4'!S40</f>
        <v>0</v>
      </c>
      <c r="T40" s="59">
        <f>+'Qtr1'!T40+'Qtr2'!T40+'Qtr3'!T40+'Qtr4'!T40</f>
        <v>0</v>
      </c>
      <c r="U40" s="197">
        <f t="shared" si="16"/>
        <v>0</v>
      </c>
      <c r="V40" s="59">
        <f t="shared" si="21"/>
        <v>24813.81</v>
      </c>
      <c r="W40" s="59">
        <v>0</v>
      </c>
      <c r="X40" s="60">
        <f t="shared" si="18"/>
        <v>24813.81</v>
      </c>
      <c r="Y40" s="61"/>
      <c r="Z40" s="59"/>
      <c r="AA40" s="59">
        <f>+'Qtr1'!AA40+'Qtr2'!AA40+'Qtr3'!AA40+'Qtr4'!AA40</f>
        <v>0</v>
      </c>
      <c r="AB40" s="60">
        <f>+'Qtr1'!AB40+'Qtr2'!AB40+'Qtr3'!AB40+'Qtr4'!AB40</f>
        <v>4301.7750738704517</v>
      </c>
      <c r="AC40" s="58">
        <f t="shared" si="19"/>
        <v>0</v>
      </c>
      <c r="AD40" s="59">
        <f t="shared" si="22"/>
        <v>29115.585073870454</v>
      </c>
      <c r="AE40" s="59">
        <v>0</v>
      </c>
      <c r="AF40" s="60">
        <f t="shared" si="20"/>
        <v>29115.585073870454</v>
      </c>
    </row>
    <row r="41" spans="1:32" x14ac:dyDescent="0.3">
      <c r="A41" s="365" t="s">
        <v>7</v>
      </c>
      <c r="B41" s="197">
        <f>+'Qtr1'!B41</f>
        <v>0</v>
      </c>
      <c r="C41" s="59">
        <f>+'Qtr1'!C41</f>
        <v>0</v>
      </c>
      <c r="D41" s="59">
        <f>+'Qtr1'!D41</f>
        <v>0</v>
      </c>
      <c r="E41" s="60">
        <f t="shared" si="12"/>
        <v>0</v>
      </c>
      <c r="F41" s="58">
        <f>+'Qtr1'!F41+'Qtr2'!F41+'Qtr3'!F41+'Qtr4'!F41</f>
        <v>0</v>
      </c>
      <c r="G41" s="59">
        <f>+'Qtr1'!G41+'Qtr2'!G41+'Qtr3'!G41+'Qtr4'!G41</f>
        <v>0</v>
      </c>
      <c r="H41" s="60">
        <f>+'Qtr1'!H41+'Qtr2'!H41+'Qtr3'!H41+'Qtr4'!H41</f>
        <v>0</v>
      </c>
      <c r="I41" s="197">
        <f t="shared" si="13"/>
        <v>0</v>
      </c>
      <c r="J41" s="59">
        <f t="shared" si="14"/>
        <v>0</v>
      </c>
      <c r="K41" s="59">
        <f t="shared" si="14"/>
        <v>0</v>
      </c>
      <c r="L41" s="62">
        <f t="shared" si="15"/>
        <v>0</v>
      </c>
      <c r="M41" s="59">
        <f>+'Qtr1'!M41+'Qtr2'!M41+'Qtr3'!M41+'Qtr4'!M41</f>
        <v>0</v>
      </c>
      <c r="N41" s="59">
        <f>+'Qtr1'!N41+'Qtr2'!N41+'Qtr3'!N41+'Qtr4'!N41</f>
        <v>0</v>
      </c>
      <c r="O41" s="59">
        <f>+'Qtr1'!O41+'Qtr2'!O41+'Qtr3'!O41+'Qtr4'!O41</f>
        <v>0</v>
      </c>
      <c r="P41" s="59">
        <f>+'Qtr1'!P41+'Qtr2'!P41+'Qtr3'!P41+'Qtr4'!P41</f>
        <v>0</v>
      </c>
      <c r="Q41" s="59">
        <f>+'Qtr1'!Q41+'Qtr2'!Q41+'Qtr3'!Q41+'Qtr4'!Q41</f>
        <v>0</v>
      </c>
      <c r="R41" s="59">
        <f>+'Qtr1'!R41+'Qtr2'!R41+'Qtr3'!R41+'Qtr4'!R41</f>
        <v>0</v>
      </c>
      <c r="S41" s="59">
        <f>+'Qtr1'!S41+'Qtr2'!S41+'Qtr3'!S41+'Qtr4'!S41</f>
        <v>0</v>
      </c>
      <c r="T41" s="59">
        <f>+'Qtr1'!T41+'Qtr2'!T41+'Qtr3'!T41+'Qtr4'!T41</f>
        <v>0</v>
      </c>
      <c r="U41" s="197">
        <f t="shared" si="16"/>
        <v>0</v>
      </c>
      <c r="V41" s="59">
        <f t="shared" si="21"/>
        <v>0</v>
      </c>
      <c r="W41" s="59">
        <v>0</v>
      </c>
      <c r="X41" s="60">
        <f t="shared" si="18"/>
        <v>0</v>
      </c>
      <c r="Y41" s="61"/>
      <c r="Z41" s="59"/>
      <c r="AA41" s="59">
        <f>+'Qtr1'!AA41+'Qtr2'!AA41+'Qtr3'!AA41+'Qtr4'!AA41</f>
        <v>0</v>
      </c>
      <c r="AB41" s="60">
        <f>+'Qtr1'!AB41+'Qtr2'!AB41+'Qtr3'!AB41+'Qtr4'!AB41</f>
        <v>0</v>
      </c>
      <c r="AC41" s="58">
        <f t="shared" si="19"/>
        <v>0</v>
      </c>
      <c r="AD41" s="59">
        <f t="shared" si="22"/>
        <v>0</v>
      </c>
      <c r="AE41" s="59">
        <v>0</v>
      </c>
      <c r="AF41" s="60">
        <f t="shared" si="20"/>
        <v>0</v>
      </c>
    </row>
    <row r="42" spans="1:32" x14ac:dyDescent="0.3">
      <c r="A42" s="370"/>
      <c r="B42" s="197">
        <f>+'Qtr1'!B42</f>
        <v>0</v>
      </c>
      <c r="C42" s="59">
        <f>+'Qtr1'!C42</f>
        <v>0</v>
      </c>
      <c r="D42" s="59">
        <f>+'Qtr1'!D42</f>
        <v>0</v>
      </c>
      <c r="E42" s="60">
        <f t="shared" si="12"/>
        <v>0</v>
      </c>
      <c r="F42" s="58">
        <f>+'Qtr1'!F42+'Qtr2'!F42+'Qtr3'!F42+'Qtr4'!F42</f>
        <v>0</v>
      </c>
      <c r="G42" s="59">
        <f>+'Qtr1'!G42+'Qtr2'!G42+'Qtr3'!G42+'Qtr4'!G42</f>
        <v>0</v>
      </c>
      <c r="H42" s="60">
        <f>+'Qtr1'!H42+'Qtr2'!H42+'Qtr3'!H42+'Qtr4'!H42</f>
        <v>0</v>
      </c>
      <c r="I42" s="197">
        <f t="shared" si="13"/>
        <v>0</v>
      </c>
      <c r="J42" s="59">
        <f t="shared" si="14"/>
        <v>0</v>
      </c>
      <c r="K42" s="59">
        <f t="shared" si="14"/>
        <v>0</v>
      </c>
      <c r="L42" s="62">
        <f t="shared" si="15"/>
        <v>0</v>
      </c>
      <c r="M42" s="59">
        <f>+'Qtr1'!M42+'Qtr2'!M42+'Qtr3'!M42+'Qtr4'!M42</f>
        <v>0</v>
      </c>
      <c r="N42" s="59">
        <f>+'Qtr1'!N42+'Qtr2'!N42+'Qtr3'!N42+'Qtr4'!N42</f>
        <v>0</v>
      </c>
      <c r="O42" s="59">
        <f>+'Qtr1'!O42+'Qtr2'!O42+'Qtr3'!O42+'Qtr4'!O42</f>
        <v>0</v>
      </c>
      <c r="P42" s="59">
        <f>+'Qtr1'!P42+'Qtr2'!P42+'Qtr3'!P42+'Qtr4'!P42</f>
        <v>0</v>
      </c>
      <c r="Q42" s="59">
        <f>+'Qtr1'!Q42+'Qtr2'!Q42+'Qtr3'!Q42+'Qtr4'!Q42</f>
        <v>0</v>
      </c>
      <c r="R42" s="59">
        <f>+'Qtr1'!R42+'Qtr2'!R42+'Qtr3'!R42+'Qtr4'!R42</f>
        <v>0</v>
      </c>
      <c r="S42" s="59">
        <f>+'Qtr1'!S42+'Qtr2'!S42+'Qtr3'!S42+'Qtr4'!S42</f>
        <v>0</v>
      </c>
      <c r="T42" s="59">
        <f>+'Qtr1'!T42+'Qtr2'!T42+'Qtr3'!T42+'Qtr4'!T42</f>
        <v>0</v>
      </c>
      <c r="U42" s="197">
        <f t="shared" si="16"/>
        <v>0</v>
      </c>
      <c r="V42" s="59">
        <f t="shared" si="21"/>
        <v>0</v>
      </c>
      <c r="W42" s="59">
        <v>0</v>
      </c>
      <c r="X42" s="60">
        <f t="shared" si="18"/>
        <v>0</v>
      </c>
      <c r="Y42" s="61"/>
      <c r="Z42" s="59"/>
      <c r="AA42" s="59">
        <f>+'Qtr1'!AA42+'Qtr2'!AA42+'Qtr3'!AA42+'Qtr4'!AA42</f>
        <v>0</v>
      </c>
      <c r="AB42" s="60">
        <f>+'Qtr1'!AB42+'Qtr2'!AB42+'Qtr3'!AB42+'Qtr4'!AB42</f>
        <v>0</v>
      </c>
      <c r="AC42" s="58">
        <f t="shared" si="19"/>
        <v>0</v>
      </c>
      <c r="AD42" s="59">
        <f t="shared" si="22"/>
        <v>0</v>
      </c>
      <c r="AE42" s="59">
        <v>0</v>
      </c>
      <c r="AF42" s="60">
        <f t="shared" si="20"/>
        <v>0</v>
      </c>
    </row>
    <row r="43" spans="1:32" x14ac:dyDescent="0.3">
      <c r="A43" s="370"/>
      <c r="B43" s="197">
        <f>+'Qtr1'!B43</f>
        <v>0</v>
      </c>
      <c r="C43" s="59">
        <f>+'Qtr1'!C43</f>
        <v>0</v>
      </c>
      <c r="D43" s="59">
        <f>+'Qtr1'!D43</f>
        <v>0</v>
      </c>
      <c r="E43" s="60">
        <f t="shared" si="12"/>
        <v>0</v>
      </c>
      <c r="F43" s="58">
        <f>+'Qtr1'!F43+'Qtr2'!F43+'Qtr3'!F43+'Qtr4'!F43</f>
        <v>0</v>
      </c>
      <c r="G43" s="59">
        <f>+'Qtr1'!G43+'Qtr2'!G43+'Qtr3'!G43+'Qtr4'!G43</f>
        <v>0</v>
      </c>
      <c r="H43" s="60">
        <f>+'Qtr1'!H43+'Qtr2'!H43+'Qtr3'!H43+'Qtr4'!H43</f>
        <v>0</v>
      </c>
      <c r="I43" s="197">
        <f t="shared" si="13"/>
        <v>0</v>
      </c>
      <c r="J43" s="59">
        <f t="shared" si="14"/>
        <v>0</v>
      </c>
      <c r="K43" s="59">
        <f t="shared" si="14"/>
        <v>0</v>
      </c>
      <c r="L43" s="62">
        <f t="shared" si="15"/>
        <v>0</v>
      </c>
      <c r="M43" s="59">
        <f>+'Qtr1'!M43+'Qtr2'!M43+'Qtr3'!M43+'Qtr4'!M43</f>
        <v>0</v>
      </c>
      <c r="N43" s="59">
        <f>+'Qtr1'!N43+'Qtr2'!N43+'Qtr3'!N43+'Qtr4'!N43</f>
        <v>0</v>
      </c>
      <c r="O43" s="59">
        <f>+'Qtr1'!O43+'Qtr2'!O43+'Qtr3'!O43+'Qtr4'!O43</f>
        <v>0</v>
      </c>
      <c r="P43" s="59">
        <f>+'Qtr1'!P43+'Qtr2'!P43+'Qtr3'!P43+'Qtr4'!P43</f>
        <v>0</v>
      </c>
      <c r="Q43" s="59">
        <f>+'Qtr1'!Q43+'Qtr2'!Q43+'Qtr3'!Q43+'Qtr4'!Q43</f>
        <v>0</v>
      </c>
      <c r="R43" s="59">
        <f>+'Qtr1'!R43+'Qtr2'!R43+'Qtr3'!R43+'Qtr4'!R43</f>
        <v>0</v>
      </c>
      <c r="S43" s="59">
        <f>+'Qtr1'!S43+'Qtr2'!S43+'Qtr3'!S43+'Qtr4'!S43</f>
        <v>0</v>
      </c>
      <c r="T43" s="59">
        <f>+'Qtr1'!T43+'Qtr2'!T43+'Qtr3'!T43+'Qtr4'!T43</f>
        <v>0</v>
      </c>
      <c r="U43" s="197">
        <f t="shared" si="16"/>
        <v>0</v>
      </c>
      <c r="V43" s="59">
        <f t="shared" si="21"/>
        <v>0</v>
      </c>
      <c r="W43" s="59">
        <v>0</v>
      </c>
      <c r="X43" s="60">
        <f t="shared" si="18"/>
        <v>0</v>
      </c>
      <c r="Y43" s="61"/>
      <c r="Z43" s="59"/>
      <c r="AA43" s="59">
        <f>+'Qtr1'!AA43+'Qtr2'!AA43+'Qtr3'!AA43+'Qtr4'!AA43</f>
        <v>0</v>
      </c>
      <c r="AB43" s="60">
        <f>+'Qtr1'!AB43+'Qtr2'!AB43+'Qtr3'!AB43+'Qtr4'!AB43</f>
        <v>0</v>
      </c>
      <c r="AC43" s="58">
        <f t="shared" si="19"/>
        <v>0</v>
      </c>
      <c r="AD43" s="59">
        <f t="shared" si="22"/>
        <v>0</v>
      </c>
      <c r="AE43" s="59">
        <v>0</v>
      </c>
      <c r="AF43" s="60">
        <f t="shared" si="20"/>
        <v>0</v>
      </c>
    </row>
    <row r="44" spans="1:32" x14ac:dyDescent="0.3">
      <c r="A44" s="365"/>
      <c r="B44" s="197">
        <f>+'Qtr1'!B44</f>
        <v>0</v>
      </c>
      <c r="C44" s="59">
        <f>+'Qtr1'!C44</f>
        <v>0</v>
      </c>
      <c r="D44" s="59">
        <f>+'Qtr1'!D44</f>
        <v>0</v>
      </c>
      <c r="E44" s="60">
        <f t="shared" si="12"/>
        <v>0</v>
      </c>
      <c r="F44" s="58">
        <f>+'Qtr1'!F44+'Qtr2'!F44+'Qtr3'!F44+'Qtr4'!F44</f>
        <v>0</v>
      </c>
      <c r="G44" s="59">
        <f>+'Qtr1'!G44+'Qtr2'!G44+'Qtr3'!G44+'Qtr4'!G44</f>
        <v>0</v>
      </c>
      <c r="H44" s="60">
        <f>+'Qtr1'!H44+'Qtr2'!H44+'Qtr3'!H44+'Qtr4'!H44</f>
        <v>0</v>
      </c>
      <c r="I44" s="197">
        <f t="shared" si="13"/>
        <v>0</v>
      </c>
      <c r="J44" s="59">
        <f t="shared" si="14"/>
        <v>0</v>
      </c>
      <c r="K44" s="59">
        <f t="shared" si="14"/>
        <v>0</v>
      </c>
      <c r="L44" s="62">
        <f t="shared" si="15"/>
        <v>0</v>
      </c>
      <c r="M44" s="59">
        <f>+'Qtr1'!M44+'Qtr2'!M44+'Qtr3'!M44+'Qtr4'!M44</f>
        <v>0</v>
      </c>
      <c r="N44" s="59">
        <f>+'Qtr1'!N44+'Qtr2'!N44+'Qtr3'!N44+'Qtr4'!N44</f>
        <v>0</v>
      </c>
      <c r="O44" s="59">
        <f>+'Qtr1'!O44+'Qtr2'!O44+'Qtr3'!O44+'Qtr4'!O44</f>
        <v>0</v>
      </c>
      <c r="P44" s="59">
        <f>+'Qtr1'!P44+'Qtr2'!P44+'Qtr3'!P44+'Qtr4'!P44</f>
        <v>0</v>
      </c>
      <c r="Q44" s="59">
        <f>+'Qtr1'!Q44+'Qtr2'!Q44+'Qtr3'!Q44+'Qtr4'!Q44</f>
        <v>0</v>
      </c>
      <c r="R44" s="59">
        <f>+'Qtr1'!R44+'Qtr2'!R44+'Qtr3'!R44+'Qtr4'!R44</f>
        <v>0</v>
      </c>
      <c r="S44" s="59">
        <f>+'Qtr1'!S44+'Qtr2'!S44+'Qtr3'!S44+'Qtr4'!S44</f>
        <v>0</v>
      </c>
      <c r="T44" s="59">
        <f>+'Qtr1'!T44+'Qtr2'!T44+'Qtr3'!T44+'Qtr4'!T44</f>
        <v>0</v>
      </c>
      <c r="U44" s="197">
        <f t="shared" si="16"/>
        <v>0</v>
      </c>
      <c r="V44" s="59">
        <f t="shared" si="21"/>
        <v>0</v>
      </c>
      <c r="W44" s="59">
        <v>0</v>
      </c>
      <c r="X44" s="60">
        <f t="shared" si="18"/>
        <v>0</v>
      </c>
      <c r="Y44" s="61"/>
      <c r="Z44" s="59"/>
      <c r="AA44" s="59">
        <f>+'Qtr1'!AA44+'Qtr2'!AA44+'Qtr3'!AA44+'Qtr4'!AA44</f>
        <v>0</v>
      </c>
      <c r="AB44" s="60">
        <f>+'Qtr1'!AB44+'Qtr2'!AB44+'Qtr3'!AB44+'Qtr4'!AB44</f>
        <v>0</v>
      </c>
      <c r="AC44" s="58">
        <f t="shared" si="19"/>
        <v>0</v>
      </c>
      <c r="AD44" s="59">
        <f t="shared" si="22"/>
        <v>0</v>
      </c>
      <c r="AE44" s="59">
        <v>0</v>
      </c>
      <c r="AF44" s="60">
        <f t="shared" si="20"/>
        <v>0</v>
      </c>
    </row>
    <row r="45" spans="1:32" x14ac:dyDescent="0.3">
      <c r="A45" s="365"/>
      <c r="B45" s="197">
        <f>+'Qtr1'!B45</f>
        <v>0</v>
      </c>
      <c r="C45" s="59">
        <f>+'Qtr1'!C45</f>
        <v>0</v>
      </c>
      <c r="D45" s="59">
        <f>+'Qtr1'!D45</f>
        <v>0</v>
      </c>
      <c r="E45" s="60">
        <f>+B45+C45+D45</f>
        <v>0</v>
      </c>
      <c r="F45" s="58">
        <f>+'Qtr1'!F45+'Qtr2'!F45+'Qtr3'!F45+'Qtr4'!F45</f>
        <v>0</v>
      </c>
      <c r="G45" s="59">
        <f>+'Qtr1'!G45+'Qtr2'!G45+'Qtr3'!G45+'Qtr4'!G45</f>
        <v>0</v>
      </c>
      <c r="H45" s="60">
        <f>+'Qtr1'!H45+'Qtr2'!H45+'Qtr3'!H45+'Qtr4'!H45</f>
        <v>0</v>
      </c>
      <c r="I45" s="197">
        <f t="shared" si="13"/>
        <v>0</v>
      </c>
      <c r="J45" s="59">
        <f t="shared" si="14"/>
        <v>0</v>
      </c>
      <c r="K45" s="59">
        <f t="shared" si="14"/>
        <v>0</v>
      </c>
      <c r="L45" s="62">
        <f t="shared" si="15"/>
        <v>0</v>
      </c>
      <c r="M45" s="59">
        <f>+'Qtr1'!M45+'Qtr2'!M45+'Qtr3'!M45+'Qtr4'!M45</f>
        <v>0</v>
      </c>
      <c r="N45" s="59">
        <f>+'Qtr1'!N45+'Qtr2'!N45+'Qtr3'!N45+'Qtr4'!N45</f>
        <v>0</v>
      </c>
      <c r="O45" s="59">
        <f>+'Qtr1'!O45+'Qtr2'!O45+'Qtr3'!O45+'Qtr4'!O45</f>
        <v>0</v>
      </c>
      <c r="P45" s="59">
        <f>+'Qtr1'!P45+'Qtr2'!P45+'Qtr3'!P45+'Qtr4'!P45</f>
        <v>0</v>
      </c>
      <c r="Q45" s="59">
        <f>+'Qtr1'!Q45+'Qtr2'!Q45+'Qtr3'!Q45+'Qtr4'!Q45</f>
        <v>0</v>
      </c>
      <c r="R45" s="59">
        <f>+'Qtr1'!R45+'Qtr2'!R45+'Qtr3'!R45+'Qtr4'!R45</f>
        <v>0</v>
      </c>
      <c r="S45" s="59">
        <f>+'Qtr1'!S45+'Qtr2'!S45+'Qtr3'!S45+'Qtr4'!S45</f>
        <v>0</v>
      </c>
      <c r="T45" s="59">
        <f>+'Qtr1'!T45+'Qtr2'!T45+'Qtr3'!T45+'Qtr4'!T45</f>
        <v>0</v>
      </c>
      <c r="U45" s="197">
        <f t="shared" si="16"/>
        <v>0</v>
      </c>
      <c r="V45" s="59">
        <f t="shared" si="21"/>
        <v>0</v>
      </c>
      <c r="W45" s="59">
        <v>0</v>
      </c>
      <c r="X45" s="60">
        <f>+U45+V45+W45</f>
        <v>0</v>
      </c>
      <c r="Y45" s="61"/>
      <c r="Z45" s="59"/>
      <c r="AA45" s="59">
        <f>+'Qtr1'!AA45+'Qtr2'!AA45+'Qtr3'!AA45+'Qtr4'!AA45</f>
        <v>0</v>
      </c>
      <c r="AB45" s="60">
        <f>+'Qtr1'!AB45+'Qtr2'!AB45+'Qtr3'!AB45+'Qtr4'!AB45</f>
        <v>0</v>
      </c>
      <c r="AC45" s="58">
        <f t="shared" si="19"/>
        <v>0</v>
      </c>
      <c r="AD45" s="59">
        <f t="shared" si="22"/>
        <v>0</v>
      </c>
      <c r="AE45" s="59">
        <v>0</v>
      </c>
      <c r="AF45" s="60">
        <f t="shared" si="20"/>
        <v>0</v>
      </c>
    </row>
    <row r="46" spans="1:32" ht="15" thickBot="1" x14ac:dyDescent="0.35">
      <c r="A46" s="371"/>
      <c r="B46" s="198">
        <f>+'Qtr1'!B46</f>
        <v>0</v>
      </c>
      <c r="C46" s="71">
        <f>+'Qtr1'!C46</f>
        <v>0</v>
      </c>
      <c r="D46" s="71">
        <f>+'Qtr1'!D46</f>
        <v>0</v>
      </c>
      <c r="E46" s="72">
        <f t="shared" si="12"/>
        <v>0</v>
      </c>
      <c r="F46" s="105">
        <f>+'Qtr1'!F46+'Qtr2'!F46+'Qtr3'!F46+'Qtr4'!F46</f>
        <v>0</v>
      </c>
      <c r="G46" s="106">
        <f>+'Qtr1'!G46+'Qtr2'!G46+'Qtr3'!G46+'Qtr4'!G46</f>
        <v>0</v>
      </c>
      <c r="H46" s="107">
        <f>+'Qtr1'!H46+'Qtr2'!H46+'Qtr3'!H46+'Qtr4'!H46</f>
        <v>0</v>
      </c>
      <c r="I46" s="201">
        <f t="shared" si="13"/>
        <v>0</v>
      </c>
      <c r="J46" s="106">
        <f t="shared" ref="J46:K46" si="24">+C46+G46</f>
        <v>0</v>
      </c>
      <c r="K46" s="106">
        <f t="shared" si="24"/>
        <v>0</v>
      </c>
      <c r="L46" s="110">
        <f t="shared" si="15"/>
        <v>0</v>
      </c>
      <c r="M46" s="106">
        <f>+'Qtr1'!M46+'Qtr2'!M46+'Qtr3'!M46+'Qtr4'!M46</f>
        <v>0</v>
      </c>
      <c r="N46" s="106">
        <f>+'Qtr1'!N46+'Qtr2'!N46+'Qtr3'!N46+'Qtr4'!N46</f>
        <v>0</v>
      </c>
      <c r="O46" s="106">
        <f>+'Qtr1'!O46+'Qtr2'!O46+'Qtr3'!O46+'Qtr4'!O46</f>
        <v>0</v>
      </c>
      <c r="P46" s="106">
        <f>+'Qtr1'!P46+'Qtr2'!P46+'Qtr3'!P46+'Qtr4'!P46</f>
        <v>0</v>
      </c>
      <c r="Q46" s="106">
        <f>+'Qtr1'!Q46+'Qtr2'!Q46+'Qtr3'!Q46+'Qtr4'!Q46</f>
        <v>0</v>
      </c>
      <c r="R46" s="106">
        <f>+'Qtr1'!R46+'Qtr2'!R46+'Qtr3'!R46+'Qtr4'!R46</f>
        <v>0</v>
      </c>
      <c r="S46" s="106">
        <f>+'Qtr1'!S46+'Qtr2'!S46+'Qtr3'!S46+'Qtr4'!S46</f>
        <v>0</v>
      </c>
      <c r="T46" s="107">
        <f>+'Qtr1'!T46+'Qtr2'!T46+'Qtr3'!T46+'Qtr4'!T46</f>
        <v>0</v>
      </c>
      <c r="U46" s="201">
        <f t="shared" si="16"/>
        <v>0</v>
      </c>
      <c r="V46" s="106">
        <v>0</v>
      </c>
      <c r="W46" s="106">
        <v>0</v>
      </c>
      <c r="X46" s="107"/>
      <c r="Y46" s="109">
        <f t="shared" ref="Y46" si="25">X46/$X$81</f>
        <v>0</v>
      </c>
      <c r="Z46" s="106"/>
      <c r="AA46" s="59">
        <f>+'Qtr1'!AA46+'Qtr2'!AA46+'Qtr3'!AA46+'Qtr4'!AA46</f>
        <v>0</v>
      </c>
      <c r="AB46" s="72">
        <f>+'Qtr1'!AB46+'Qtr2'!AB46+'Qtr3'!AB46+'Qtr4'!AB46</f>
        <v>0</v>
      </c>
      <c r="AC46" s="105">
        <f t="shared" si="19"/>
        <v>0</v>
      </c>
      <c r="AD46" s="106">
        <f t="shared" si="22"/>
        <v>0</v>
      </c>
      <c r="AE46" s="106">
        <v>0</v>
      </c>
      <c r="AF46" s="107">
        <f t="shared" si="20"/>
        <v>0</v>
      </c>
    </row>
    <row r="47" spans="1:32" ht="15" thickBot="1" x14ac:dyDescent="0.35">
      <c r="A47" s="372" t="s">
        <v>13</v>
      </c>
      <c r="B47" s="259">
        <v>0</v>
      </c>
      <c r="C47" s="206">
        <f>SUM(C30:D46)</f>
        <v>369187.45000000007</v>
      </c>
      <c r="D47" s="206">
        <v>0</v>
      </c>
      <c r="E47" s="193">
        <f t="shared" ref="E47:J47" si="26">SUM(E30:F46)</f>
        <v>369187.45000000007</v>
      </c>
      <c r="F47" s="205">
        <f t="shared" si="26"/>
        <v>0</v>
      </c>
      <c r="G47" s="206">
        <f t="shared" si="26"/>
        <v>0</v>
      </c>
      <c r="H47" s="114">
        <f t="shared" si="26"/>
        <v>0</v>
      </c>
      <c r="I47" s="115"/>
      <c r="J47" s="113">
        <f t="shared" si="26"/>
        <v>369187.45000000007</v>
      </c>
      <c r="K47" s="113"/>
      <c r="L47" s="116">
        <f>SUM(L30:L46)</f>
        <v>369187.45000000007</v>
      </c>
      <c r="M47" s="206">
        <f>SUM(M30:M46)</f>
        <v>0</v>
      </c>
      <c r="N47" s="206">
        <f t="shared" ref="N47:T47" si="27">SUM(N30:N46)</f>
        <v>9916.23</v>
      </c>
      <c r="O47" s="206">
        <f t="shared" si="27"/>
        <v>0</v>
      </c>
      <c r="P47" s="206">
        <f t="shared" si="27"/>
        <v>0</v>
      </c>
      <c r="Q47" s="206">
        <f t="shared" si="27"/>
        <v>-14142.7</v>
      </c>
      <c r="R47" s="206">
        <f t="shared" si="27"/>
        <v>0</v>
      </c>
      <c r="S47" s="206">
        <f t="shared" si="27"/>
        <v>0</v>
      </c>
      <c r="T47" s="114">
        <f t="shared" si="27"/>
        <v>0</v>
      </c>
      <c r="U47" s="115"/>
      <c r="V47" s="113">
        <f>SUM(V30:V46)</f>
        <v>364960.98</v>
      </c>
      <c r="W47" s="113">
        <f t="shared" ref="W47:X47" si="28">SUM(W30:W46)</f>
        <v>0</v>
      </c>
      <c r="X47" s="114">
        <f t="shared" si="28"/>
        <v>364960.98</v>
      </c>
      <c r="Y47" s="118">
        <v>0</v>
      </c>
      <c r="Z47" s="113"/>
      <c r="AA47" s="258">
        <f>SUM(AA30:AA46)</f>
        <v>0</v>
      </c>
      <c r="AB47" s="258">
        <f>SUM(AB30:AB46)</f>
        <v>78354.296544205354</v>
      </c>
      <c r="AC47" s="112">
        <f t="shared" si="19"/>
        <v>0</v>
      </c>
      <c r="AD47" s="113">
        <f>SUM(AD30:AD46)</f>
        <v>443315.27654420538</v>
      </c>
      <c r="AE47" s="113">
        <f t="shared" ref="AE47:AF47" si="29">SUM(AE30:AE46)</f>
        <v>0</v>
      </c>
      <c r="AF47" s="114">
        <f t="shared" si="29"/>
        <v>443315.27654420538</v>
      </c>
    </row>
    <row r="48" spans="1:32" x14ac:dyDescent="0.3">
      <c r="A48" s="364" t="s">
        <v>104</v>
      </c>
      <c r="B48" s="90">
        <f>+'Qtr1'!B48</f>
        <v>0</v>
      </c>
      <c r="C48" s="88">
        <f>+'Qtr1'!C48</f>
        <v>29239.919999999998</v>
      </c>
      <c r="D48" s="88">
        <f>+'Qtr1'!D48</f>
        <v>0</v>
      </c>
      <c r="E48" s="89">
        <f t="shared" si="12"/>
        <v>29239.919999999998</v>
      </c>
      <c r="F48" s="87">
        <f>+'Qtr1'!F48+'Qtr2'!F48+'Qtr3'!F48+'Qtr4'!F48</f>
        <v>0</v>
      </c>
      <c r="G48" s="88">
        <f>+'Qtr1'!G48+'Qtr2'!G48+'Qtr3'!G48+'Qtr4'!G48</f>
        <v>0</v>
      </c>
      <c r="H48" s="89">
        <f>+'Qtr1'!H48+'Qtr2'!H48+'Qtr3'!H48+'Qtr4'!H48</f>
        <v>0</v>
      </c>
      <c r="I48" s="90">
        <f t="shared" ref="I48:I56" si="30">B48+F48</f>
        <v>0</v>
      </c>
      <c r="J48" s="88">
        <f t="shared" ref="J48:K56" si="31">+C48+G48</f>
        <v>29239.919999999998</v>
      </c>
      <c r="K48" s="88">
        <f t="shared" si="31"/>
        <v>0</v>
      </c>
      <c r="L48" s="91">
        <f t="shared" ref="L48:L56" si="32">I48+J48+K48</f>
        <v>29239.919999999998</v>
      </c>
      <c r="M48" s="88">
        <f>+'Qtr1'!M48+'Qtr2'!M48+'Qtr3'!M48+'Qtr4'!M48</f>
        <v>0</v>
      </c>
      <c r="N48" s="88">
        <f>+'Qtr1'!N48+'Qtr2'!N48+'Qtr3'!N48+'Qtr4'!N48</f>
        <v>6534.57</v>
      </c>
      <c r="O48" s="88">
        <f>+'Qtr1'!O48+'Qtr2'!O48+'Qtr3'!O48+'Qtr4'!O48</f>
        <v>0</v>
      </c>
      <c r="P48" s="88">
        <f>+'Qtr1'!P48+'Qtr2'!P48+'Qtr3'!P48+'Qtr4'!P48</f>
        <v>0</v>
      </c>
      <c r="Q48" s="88">
        <f>+'Qtr1'!Q48+'Qtr2'!Q48+'Qtr3'!Q48+'Qtr4'!Q48</f>
        <v>-944.55</v>
      </c>
      <c r="R48" s="88">
        <f>+'Qtr1'!R48+'Qtr2'!R48+'Qtr3'!R48+'Qtr4'!R48</f>
        <v>0</v>
      </c>
      <c r="S48" s="88">
        <f>+'Qtr1'!S48+'Qtr2'!S48+'Qtr3'!S48+'Qtr4'!S48</f>
        <v>0</v>
      </c>
      <c r="T48" s="89">
        <f>+'Qtr1'!T48+'Qtr2'!T48+'Qtr3'!T48+'Qtr4'!T48</f>
        <v>0</v>
      </c>
      <c r="U48" s="90">
        <f t="shared" si="16"/>
        <v>0</v>
      </c>
      <c r="V48" s="88">
        <f t="shared" si="21"/>
        <v>34829.939999999995</v>
      </c>
      <c r="W48" s="88">
        <v>0</v>
      </c>
      <c r="X48" s="89">
        <f t="shared" si="18"/>
        <v>34829.939999999995</v>
      </c>
      <c r="Y48" s="97"/>
      <c r="Z48" s="88"/>
      <c r="AA48" s="59">
        <f>+'Qtr1'!AA48+'Qtr2'!AA48+'Qtr3'!AA48+'Qtr4'!AA48</f>
        <v>0</v>
      </c>
      <c r="AB48" s="176">
        <f>+'Qtr1'!AB48+'Qtr2'!AB48+'Qtr3'!AB48+'Qtr4'!AB48</f>
        <v>7552.5102255297024</v>
      </c>
      <c r="AC48" s="87">
        <f t="shared" si="19"/>
        <v>0</v>
      </c>
      <c r="AD48" s="88">
        <f t="shared" si="22"/>
        <v>42382.450225529697</v>
      </c>
      <c r="AE48" s="88">
        <v>0</v>
      </c>
      <c r="AF48" s="89">
        <f t="shared" si="20"/>
        <v>42382.450225529697</v>
      </c>
    </row>
    <row r="49" spans="1:32" x14ac:dyDescent="0.3">
      <c r="A49" s="365" t="s">
        <v>33</v>
      </c>
      <c r="B49" s="197">
        <f>+'Qtr1'!B49</f>
        <v>0</v>
      </c>
      <c r="C49" s="59">
        <f>+'Qtr1'!C49</f>
        <v>108961.08</v>
      </c>
      <c r="D49" s="59">
        <f>+'Qtr1'!D49</f>
        <v>0</v>
      </c>
      <c r="E49" s="60">
        <f t="shared" si="12"/>
        <v>108961.08</v>
      </c>
      <c r="F49" s="58">
        <f>+'Qtr1'!F49+'Qtr2'!F49+'Qtr3'!F49+'Qtr4'!F49</f>
        <v>0</v>
      </c>
      <c r="G49" s="59">
        <f>+'Qtr1'!G49+'Qtr2'!G49+'Qtr3'!G49+'Qtr4'!G49</f>
        <v>0</v>
      </c>
      <c r="H49" s="60">
        <f>+'Qtr1'!H49+'Qtr2'!H49+'Qtr3'!H49+'Qtr4'!H49</f>
        <v>0</v>
      </c>
      <c r="I49" s="197">
        <f t="shared" si="30"/>
        <v>0</v>
      </c>
      <c r="J49" s="59">
        <f t="shared" si="31"/>
        <v>108961.08</v>
      </c>
      <c r="K49" s="59">
        <f t="shared" si="31"/>
        <v>0</v>
      </c>
      <c r="L49" s="62">
        <f t="shared" si="32"/>
        <v>108961.08</v>
      </c>
      <c r="M49" s="59">
        <f>+'Qtr1'!M49+'Qtr2'!M49+'Qtr3'!M49+'Qtr4'!M49</f>
        <v>0</v>
      </c>
      <c r="N49" s="59">
        <f>+'Qtr1'!N49+'Qtr2'!N49+'Qtr3'!N49+'Qtr4'!N49</f>
        <v>0</v>
      </c>
      <c r="O49" s="59">
        <f>+'Qtr1'!O49+'Qtr2'!O49+'Qtr3'!O49+'Qtr4'!O49</f>
        <v>0</v>
      </c>
      <c r="P49" s="59">
        <f>+'Qtr1'!P49+'Qtr2'!P49+'Qtr3'!P49+'Qtr4'!P49</f>
        <v>0</v>
      </c>
      <c r="Q49" s="59">
        <f>+'Qtr1'!Q49+'Qtr2'!Q49+'Qtr3'!Q49+'Qtr4'!Q49</f>
        <v>-4492.51</v>
      </c>
      <c r="R49" s="59">
        <f>+'Qtr1'!R49+'Qtr2'!R49+'Qtr3'!R49+'Qtr4'!R49</f>
        <v>0</v>
      </c>
      <c r="S49" s="59">
        <f>+'Qtr1'!S49+'Qtr2'!S49+'Qtr3'!S49+'Qtr4'!S49</f>
        <v>0</v>
      </c>
      <c r="T49" s="60">
        <f>+'Qtr1'!T49+'Qtr2'!T49+'Qtr3'!T49+'Qtr4'!T49</f>
        <v>0</v>
      </c>
      <c r="U49" s="197">
        <f t="shared" si="16"/>
        <v>0</v>
      </c>
      <c r="V49" s="59">
        <f t="shared" si="21"/>
        <v>104468.57</v>
      </c>
      <c r="W49" s="59">
        <v>0</v>
      </c>
      <c r="X49" s="60">
        <f t="shared" si="18"/>
        <v>104468.57</v>
      </c>
      <c r="Y49" s="61"/>
      <c r="Z49" s="59"/>
      <c r="AA49" s="59">
        <f>+'Qtr1'!AA49+'Qtr2'!AA49+'Qtr3'!AA49+'Qtr4'!AA49</f>
        <v>0</v>
      </c>
      <c r="AB49" s="60">
        <f>+'Qtr1'!AB49+'Qtr2'!AB49+'Qtr3'!AB49+'Qtr4'!AB49</f>
        <v>22841.427023477441</v>
      </c>
      <c r="AC49" s="58">
        <f t="shared" si="19"/>
        <v>0</v>
      </c>
      <c r="AD49" s="59">
        <f t="shared" si="22"/>
        <v>127309.99702347745</v>
      </c>
      <c r="AE49" s="59">
        <v>0</v>
      </c>
      <c r="AF49" s="60">
        <f t="shared" si="20"/>
        <v>127309.99702347745</v>
      </c>
    </row>
    <row r="50" spans="1:32" x14ac:dyDescent="0.3">
      <c r="A50" s="365" t="s">
        <v>14</v>
      </c>
      <c r="B50" s="197">
        <f>+'Qtr1'!B50</f>
        <v>0</v>
      </c>
      <c r="C50" s="59">
        <f>+'Qtr1'!C50</f>
        <v>772777.05</v>
      </c>
      <c r="D50" s="59">
        <f>+'Qtr1'!D50</f>
        <v>0</v>
      </c>
      <c r="E50" s="60">
        <f t="shared" si="12"/>
        <v>772777.05</v>
      </c>
      <c r="F50" s="58">
        <f>+'Qtr1'!F50+'Qtr2'!F50+'Qtr3'!F50+'Qtr4'!F50</f>
        <v>0</v>
      </c>
      <c r="G50" s="59">
        <f>+'Qtr1'!G50+'Qtr2'!G50+'Qtr3'!G50+'Qtr4'!G50</f>
        <v>0</v>
      </c>
      <c r="H50" s="60">
        <f>+'Qtr1'!H50+'Qtr2'!H50+'Qtr3'!H50+'Qtr4'!H50</f>
        <v>0</v>
      </c>
      <c r="I50" s="197">
        <f t="shared" si="30"/>
        <v>0</v>
      </c>
      <c r="J50" s="59">
        <f t="shared" si="31"/>
        <v>772777.05</v>
      </c>
      <c r="K50" s="59">
        <f t="shared" si="31"/>
        <v>0</v>
      </c>
      <c r="L50" s="62">
        <f t="shared" si="32"/>
        <v>772777.05</v>
      </c>
      <c r="M50" s="59">
        <f>+'Qtr1'!M50+'Qtr2'!M50+'Qtr3'!M50+'Qtr4'!M50</f>
        <v>0</v>
      </c>
      <c r="N50" s="59">
        <f>+'Qtr1'!N50+'Qtr2'!N50+'Qtr3'!N50+'Qtr4'!N50</f>
        <v>0</v>
      </c>
      <c r="O50" s="59">
        <f>+'Qtr1'!O50+'Qtr2'!O50+'Qtr3'!O50+'Qtr4'!O50</f>
        <v>0</v>
      </c>
      <c r="P50" s="59">
        <f>+'Qtr1'!P50+'Qtr2'!P50+'Qtr3'!P50+'Qtr4'!P50</f>
        <v>0</v>
      </c>
      <c r="Q50" s="59">
        <f>+'Qtr1'!Q50+'Qtr2'!Q50+'Qtr3'!Q50+'Qtr4'!Q50</f>
        <v>-31861.409999999996</v>
      </c>
      <c r="R50" s="59">
        <f>+'Qtr1'!R50+'Qtr2'!R50+'Qtr3'!R50+'Qtr4'!R50</f>
        <v>0</v>
      </c>
      <c r="S50" s="59">
        <f>+'Qtr1'!S50+'Qtr2'!S50+'Qtr3'!S50+'Qtr4'!S50</f>
        <v>0</v>
      </c>
      <c r="T50" s="60">
        <f>+'Qtr1'!T50+'Qtr2'!T50+'Qtr3'!T50+'Qtr4'!T50</f>
        <v>0</v>
      </c>
      <c r="U50" s="197">
        <f t="shared" si="16"/>
        <v>0</v>
      </c>
      <c r="V50" s="59">
        <f t="shared" si="21"/>
        <v>740915.64</v>
      </c>
      <c r="W50" s="59">
        <v>0</v>
      </c>
      <c r="X50" s="60">
        <f t="shared" si="18"/>
        <v>740915.64</v>
      </c>
      <c r="Y50" s="61"/>
      <c r="Z50" s="59"/>
      <c r="AA50" s="59">
        <f>+'Qtr1'!AA50+'Qtr2'!AA50+'Qtr3'!AA50+'Qtr4'!AA50</f>
        <v>0</v>
      </c>
      <c r="AB50" s="60">
        <f>+'Qtr1'!AB50+'Qtr2'!AB50+'Qtr3'!AB50+'Qtr4'!AB50</f>
        <v>161996.70840994662</v>
      </c>
      <c r="AC50" s="58">
        <f t="shared" si="19"/>
        <v>0</v>
      </c>
      <c r="AD50" s="59">
        <f t="shared" si="22"/>
        <v>902912.34840994666</v>
      </c>
      <c r="AE50" s="59">
        <v>0</v>
      </c>
      <c r="AF50" s="60">
        <f t="shared" si="20"/>
        <v>902912.34840994666</v>
      </c>
    </row>
    <row r="51" spans="1:32" x14ac:dyDescent="0.3">
      <c r="A51" s="365" t="s">
        <v>65</v>
      </c>
      <c r="B51" s="197">
        <f>+'Qtr1'!B51</f>
        <v>0</v>
      </c>
      <c r="C51" s="59">
        <f>+'Qtr1'!C51</f>
        <v>16669.88</v>
      </c>
      <c r="D51" s="59">
        <f>+'Qtr1'!D51</f>
        <v>0</v>
      </c>
      <c r="E51" s="60">
        <f t="shared" si="12"/>
        <v>16669.88</v>
      </c>
      <c r="F51" s="58">
        <f>+'Qtr1'!F51+'Qtr2'!F51+'Qtr3'!F51+'Qtr4'!F51</f>
        <v>0</v>
      </c>
      <c r="G51" s="59">
        <f>+'Qtr1'!G51+'Qtr2'!G51+'Qtr3'!G51+'Qtr4'!G51</f>
        <v>0</v>
      </c>
      <c r="H51" s="60">
        <f>+'Qtr1'!H51+'Qtr2'!H51+'Qtr3'!H51+'Qtr4'!H51</f>
        <v>0</v>
      </c>
      <c r="I51" s="197">
        <f t="shared" si="30"/>
        <v>0</v>
      </c>
      <c r="J51" s="59">
        <f t="shared" si="31"/>
        <v>16669.88</v>
      </c>
      <c r="K51" s="59">
        <f t="shared" si="31"/>
        <v>0</v>
      </c>
      <c r="L51" s="62">
        <f t="shared" si="32"/>
        <v>16669.88</v>
      </c>
      <c r="M51" s="59">
        <f>+'Qtr1'!M51+'Qtr2'!M51+'Qtr3'!M51+'Qtr4'!M51</f>
        <v>0</v>
      </c>
      <c r="N51" s="59">
        <f>+'Qtr1'!N51+'Qtr2'!N51+'Qtr3'!N51+'Qtr4'!N51</f>
        <v>0</v>
      </c>
      <c r="O51" s="59">
        <f>+'Qtr1'!O51+'Qtr2'!O51+'Qtr3'!O51+'Qtr4'!O51</f>
        <v>0</v>
      </c>
      <c r="P51" s="59">
        <f>+'Qtr1'!P51+'Qtr2'!P51+'Qtr3'!P51+'Qtr4'!P51</f>
        <v>0</v>
      </c>
      <c r="Q51" s="59">
        <f>+'Qtr1'!Q51+'Qtr2'!Q51+'Qtr3'!Q51+'Qtr4'!Q51</f>
        <v>-683.93</v>
      </c>
      <c r="R51" s="59">
        <f>+'Qtr1'!R51+'Qtr2'!R51+'Qtr3'!R51+'Qtr4'!R51</f>
        <v>0</v>
      </c>
      <c r="S51" s="59">
        <f>+'Qtr1'!S51+'Qtr2'!S51+'Qtr3'!S51+'Qtr4'!S51</f>
        <v>0</v>
      </c>
      <c r="T51" s="60">
        <f>+'Qtr1'!T51+'Qtr2'!T51+'Qtr3'!T51+'Qtr4'!T51</f>
        <v>0</v>
      </c>
      <c r="U51" s="197">
        <f t="shared" si="16"/>
        <v>0</v>
      </c>
      <c r="V51" s="59">
        <f t="shared" si="21"/>
        <v>15985.95</v>
      </c>
      <c r="W51" s="59">
        <v>0</v>
      </c>
      <c r="X51" s="60">
        <f t="shared" si="18"/>
        <v>15985.95</v>
      </c>
      <c r="Y51" s="61"/>
      <c r="Z51" s="59"/>
      <c r="AA51" s="59">
        <f>+'Qtr1'!AA51+'Qtr2'!AA51+'Qtr3'!AA51+'Qtr4'!AA51</f>
        <v>0</v>
      </c>
      <c r="AB51" s="60">
        <f>+'Qtr1'!AB51+'Qtr2'!AB51+'Qtr3'!AB51+'Qtr4'!AB51</f>
        <v>3494.8673885050903</v>
      </c>
      <c r="AC51" s="58">
        <f t="shared" si="19"/>
        <v>0</v>
      </c>
      <c r="AD51" s="59">
        <f t="shared" si="22"/>
        <v>19480.817388505093</v>
      </c>
      <c r="AE51" s="59">
        <v>0</v>
      </c>
      <c r="AF51" s="60">
        <f t="shared" si="20"/>
        <v>19480.817388505093</v>
      </c>
    </row>
    <row r="52" spans="1:32" x14ac:dyDescent="0.3">
      <c r="A52" s="365" t="s">
        <v>105</v>
      </c>
      <c r="B52" s="197">
        <f>+'Qtr1'!B52</f>
        <v>0</v>
      </c>
      <c r="C52" s="59">
        <f>+'Qtr1'!C52</f>
        <v>3399.46</v>
      </c>
      <c r="D52" s="59">
        <f>+'Qtr1'!D52</f>
        <v>0</v>
      </c>
      <c r="E52" s="60">
        <f t="shared" si="12"/>
        <v>3399.46</v>
      </c>
      <c r="F52" s="58">
        <f>+'Qtr1'!F52+'Qtr2'!F52+'Qtr3'!F52+'Qtr4'!F52</f>
        <v>0</v>
      </c>
      <c r="G52" s="59">
        <f>+'Qtr1'!G52+'Qtr2'!G52+'Qtr3'!G52+'Qtr4'!G52</f>
        <v>0</v>
      </c>
      <c r="H52" s="60">
        <f>+'Qtr1'!H52+'Qtr2'!H52+'Qtr3'!H52+'Qtr4'!H52</f>
        <v>0</v>
      </c>
      <c r="I52" s="197">
        <f t="shared" si="30"/>
        <v>0</v>
      </c>
      <c r="J52" s="59">
        <f t="shared" si="31"/>
        <v>3399.46</v>
      </c>
      <c r="K52" s="59">
        <f t="shared" si="31"/>
        <v>0</v>
      </c>
      <c r="L52" s="62">
        <f t="shared" si="32"/>
        <v>3399.46</v>
      </c>
      <c r="M52" s="59">
        <f>+'Qtr1'!M52+'Qtr2'!M52+'Qtr3'!M52+'Qtr4'!M52</f>
        <v>0</v>
      </c>
      <c r="N52" s="59">
        <f>+'Qtr1'!N52+'Qtr2'!N52+'Qtr3'!N52+'Qtr4'!N52</f>
        <v>0</v>
      </c>
      <c r="O52" s="59">
        <f>+'Qtr1'!O52+'Qtr2'!O52+'Qtr3'!O52+'Qtr4'!O52</f>
        <v>0</v>
      </c>
      <c r="P52" s="59">
        <f>+'Qtr1'!P52+'Qtr2'!P52+'Qtr3'!P52+'Qtr4'!P52</f>
        <v>0</v>
      </c>
      <c r="Q52" s="59">
        <f>+'Qtr1'!Q52+'Qtr2'!Q52+'Qtr3'!Q52+'Qtr4'!Q52</f>
        <v>0</v>
      </c>
      <c r="R52" s="59">
        <f>+'Qtr1'!R52+'Qtr2'!R52+'Qtr3'!R52+'Qtr4'!R52</f>
        <v>0</v>
      </c>
      <c r="S52" s="59">
        <f>+'Qtr1'!S52+'Qtr2'!S52+'Qtr3'!S52+'Qtr4'!S52</f>
        <v>0</v>
      </c>
      <c r="T52" s="60">
        <f>+'Qtr1'!T52+'Qtr2'!T52+'Qtr3'!T52+'Qtr4'!T52</f>
        <v>0</v>
      </c>
      <c r="U52" s="197">
        <f t="shared" si="16"/>
        <v>0</v>
      </c>
      <c r="V52" s="59">
        <f t="shared" si="21"/>
        <v>3399.46</v>
      </c>
      <c r="W52" s="59">
        <v>0</v>
      </c>
      <c r="X52" s="60">
        <f t="shared" si="18"/>
        <v>3399.46</v>
      </c>
      <c r="Y52" s="61"/>
      <c r="Z52" s="59"/>
      <c r="AA52" s="59">
        <f>+'Qtr1'!AA52+'Qtr2'!AA52+'Qtr3'!AA52+'Qtr4'!AA52</f>
        <v>0</v>
      </c>
      <c r="AB52" s="60">
        <f>+'Qtr1'!AB52+'Qtr2'!AB52+'Qtr3'!AB52+'Qtr4'!AB52</f>
        <v>728.14769495866744</v>
      </c>
      <c r="AC52" s="58">
        <f t="shared" si="19"/>
        <v>0</v>
      </c>
      <c r="AD52" s="59">
        <f t="shared" si="22"/>
        <v>4127.6076949586677</v>
      </c>
      <c r="AE52" s="59">
        <v>0</v>
      </c>
      <c r="AF52" s="60">
        <f t="shared" si="20"/>
        <v>4127.6076949586677</v>
      </c>
    </row>
    <row r="53" spans="1:32" x14ac:dyDescent="0.3">
      <c r="A53" s="365"/>
      <c r="B53" s="197">
        <f>+'Qtr1'!B53</f>
        <v>0</v>
      </c>
      <c r="C53" s="59">
        <f>+'Qtr1'!C53</f>
        <v>0</v>
      </c>
      <c r="D53" s="59">
        <f>+'Qtr1'!D53</f>
        <v>0</v>
      </c>
      <c r="E53" s="60">
        <f t="shared" si="12"/>
        <v>0</v>
      </c>
      <c r="F53" s="58">
        <f>+'Qtr1'!F53+'Qtr2'!F53+'Qtr3'!F53+'Qtr4'!F53</f>
        <v>0</v>
      </c>
      <c r="G53" s="59">
        <f>+'Qtr1'!G53+'Qtr2'!G53+'Qtr3'!G53+'Qtr4'!G53</f>
        <v>0</v>
      </c>
      <c r="H53" s="60">
        <f>+'Qtr1'!H53+'Qtr2'!H53+'Qtr3'!H53+'Qtr4'!H53</f>
        <v>0</v>
      </c>
      <c r="I53" s="197">
        <f t="shared" si="30"/>
        <v>0</v>
      </c>
      <c r="J53" s="59">
        <f t="shared" si="31"/>
        <v>0</v>
      </c>
      <c r="K53" s="59">
        <f t="shared" si="31"/>
        <v>0</v>
      </c>
      <c r="L53" s="62">
        <f t="shared" si="32"/>
        <v>0</v>
      </c>
      <c r="M53" s="59">
        <f>+'Qtr1'!M53+'Qtr2'!M53+'Qtr3'!M53+'Qtr4'!M53</f>
        <v>0</v>
      </c>
      <c r="N53" s="59">
        <f>+'Qtr1'!N53+'Qtr2'!N53+'Qtr3'!N53+'Qtr4'!N53</f>
        <v>0</v>
      </c>
      <c r="O53" s="59">
        <f>+'Qtr1'!O53+'Qtr2'!O53+'Qtr3'!O53+'Qtr4'!O53</f>
        <v>0</v>
      </c>
      <c r="P53" s="59">
        <f>+'Qtr1'!P53+'Qtr2'!P53+'Qtr3'!P53+'Qtr4'!P53</f>
        <v>0</v>
      </c>
      <c r="Q53" s="59">
        <f>+'Qtr1'!Q53+'Qtr2'!Q53+'Qtr3'!Q53+'Qtr4'!Q53</f>
        <v>0</v>
      </c>
      <c r="R53" s="59">
        <f>+'Qtr1'!R53+'Qtr2'!R53+'Qtr3'!R53+'Qtr4'!R53</f>
        <v>0</v>
      </c>
      <c r="S53" s="59">
        <f>+'Qtr1'!S53+'Qtr2'!S53+'Qtr3'!S53+'Qtr4'!S53</f>
        <v>0</v>
      </c>
      <c r="T53" s="60">
        <f>+'Qtr1'!T53+'Qtr2'!T53+'Qtr3'!T53+'Qtr4'!T53</f>
        <v>0</v>
      </c>
      <c r="U53" s="197">
        <f t="shared" si="16"/>
        <v>0</v>
      </c>
      <c r="V53" s="59">
        <f t="shared" si="21"/>
        <v>0</v>
      </c>
      <c r="W53" s="59">
        <v>0</v>
      </c>
      <c r="X53" s="60">
        <f t="shared" si="18"/>
        <v>0</v>
      </c>
      <c r="Y53" s="61"/>
      <c r="Z53" s="59"/>
      <c r="AA53" s="59">
        <f>+'Qtr1'!AA53+'Qtr2'!AA53+'Qtr3'!AA53+'Qtr4'!AA53</f>
        <v>0</v>
      </c>
      <c r="AB53" s="60">
        <f>+'Qtr1'!AB53+'Qtr2'!AB53+'Qtr3'!AB53+'Qtr4'!AB53</f>
        <v>0</v>
      </c>
      <c r="AC53" s="58">
        <f t="shared" si="19"/>
        <v>0</v>
      </c>
      <c r="AD53" s="59">
        <f t="shared" si="22"/>
        <v>0</v>
      </c>
      <c r="AE53" s="59">
        <v>0</v>
      </c>
      <c r="AF53" s="60">
        <f t="shared" si="20"/>
        <v>0</v>
      </c>
    </row>
    <row r="54" spans="1:32" x14ac:dyDescent="0.3">
      <c r="A54" s="365"/>
      <c r="B54" s="197">
        <f>+'Qtr1'!B54</f>
        <v>0</v>
      </c>
      <c r="C54" s="59">
        <f>+'Qtr1'!C54</f>
        <v>0</v>
      </c>
      <c r="D54" s="59">
        <f>+'Qtr1'!D54</f>
        <v>0</v>
      </c>
      <c r="E54" s="60">
        <f t="shared" si="12"/>
        <v>0</v>
      </c>
      <c r="F54" s="58">
        <f>+'Qtr1'!F54+'Qtr2'!F54+'Qtr3'!F54+'Qtr4'!F54</f>
        <v>0</v>
      </c>
      <c r="G54" s="59">
        <f>+'Qtr1'!G54+'Qtr2'!G54+'Qtr3'!G54+'Qtr4'!G54</f>
        <v>0</v>
      </c>
      <c r="H54" s="60">
        <f>+'Qtr1'!H54+'Qtr2'!H54+'Qtr3'!H54+'Qtr4'!H54</f>
        <v>0</v>
      </c>
      <c r="I54" s="197">
        <f t="shared" si="30"/>
        <v>0</v>
      </c>
      <c r="J54" s="59">
        <f t="shared" si="31"/>
        <v>0</v>
      </c>
      <c r="K54" s="59">
        <f t="shared" si="31"/>
        <v>0</v>
      </c>
      <c r="L54" s="62">
        <f t="shared" si="32"/>
        <v>0</v>
      </c>
      <c r="M54" s="59">
        <f>+'Qtr1'!M54+'Qtr2'!M54+'Qtr3'!M54+'Qtr4'!M54</f>
        <v>0</v>
      </c>
      <c r="N54" s="59">
        <f>+'Qtr1'!N54+'Qtr2'!N54+'Qtr3'!N54+'Qtr4'!N54</f>
        <v>0</v>
      </c>
      <c r="O54" s="59">
        <f>+'Qtr1'!O54+'Qtr2'!O54+'Qtr3'!O54+'Qtr4'!O54</f>
        <v>0</v>
      </c>
      <c r="P54" s="59">
        <f>+'Qtr1'!P54+'Qtr2'!P54+'Qtr3'!P54+'Qtr4'!P54</f>
        <v>0</v>
      </c>
      <c r="Q54" s="59">
        <f>+'Qtr1'!Q54+'Qtr2'!Q54+'Qtr3'!Q54+'Qtr4'!Q54</f>
        <v>0</v>
      </c>
      <c r="R54" s="59">
        <f>+'Qtr1'!R54+'Qtr2'!R54+'Qtr3'!R54+'Qtr4'!R54</f>
        <v>0</v>
      </c>
      <c r="S54" s="59">
        <f>+'Qtr1'!S54+'Qtr2'!S54+'Qtr3'!S54+'Qtr4'!S54</f>
        <v>0</v>
      </c>
      <c r="T54" s="60">
        <f>+'Qtr1'!T54+'Qtr2'!T54+'Qtr3'!T54+'Qtr4'!T54</f>
        <v>0</v>
      </c>
      <c r="U54" s="197">
        <f t="shared" si="16"/>
        <v>0</v>
      </c>
      <c r="V54" s="59">
        <f t="shared" si="21"/>
        <v>0</v>
      </c>
      <c r="W54" s="59">
        <v>0</v>
      </c>
      <c r="X54" s="60">
        <f t="shared" si="18"/>
        <v>0</v>
      </c>
      <c r="Y54" s="61"/>
      <c r="Z54" s="59"/>
      <c r="AA54" s="59">
        <f>+'Qtr1'!AA54+'Qtr2'!AA54+'Qtr3'!AA54+'Qtr4'!AA54</f>
        <v>0</v>
      </c>
      <c r="AB54" s="60">
        <f>+'Qtr1'!AB54+'Qtr2'!AB54+'Qtr3'!AB54+'Qtr4'!AB54</f>
        <v>0</v>
      </c>
      <c r="AC54" s="58">
        <f t="shared" si="19"/>
        <v>0</v>
      </c>
      <c r="AD54" s="59">
        <f t="shared" si="22"/>
        <v>0</v>
      </c>
      <c r="AE54" s="59">
        <v>0</v>
      </c>
      <c r="AF54" s="60">
        <f t="shared" si="20"/>
        <v>0</v>
      </c>
    </row>
    <row r="55" spans="1:32" x14ac:dyDescent="0.3">
      <c r="A55" s="365"/>
      <c r="B55" s="197">
        <f>+'Qtr1'!B55</f>
        <v>0</v>
      </c>
      <c r="C55" s="59">
        <f>+'Qtr1'!C55</f>
        <v>0</v>
      </c>
      <c r="D55" s="59">
        <f>+'Qtr1'!D55</f>
        <v>0</v>
      </c>
      <c r="E55" s="60">
        <f t="shared" si="12"/>
        <v>0</v>
      </c>
      <c r="F55" s="58">
        <f>+'Qtr1'!F55+'Qtr2'!F55+'Qtr3'!F55+'Qtr4'!F55</f>
        <v>0</v>
      </c>
      <c r="G55" s="59">
        <f>+'Qtr1'!G55+'Qtr2'!G55+'Qtr3'!G55+'Qtr4'!G55</f>
        <v>0</v>
      </c>
      <c r="H55" s="60">
        <f>+'Qtr1'!H55+'Qtr2'!H55+'Qtr3'!H55+'Qtr4'!H55</f>
        <v>0</v>
      </c>
      <c r="I55" s="197">
        <f t="shared" si="30"/>
        <v>0</v>
      </c>
      <c r="J55" s="59">
        <f t="shared" si="31"/>
        <v>0</v>
      </c>
      <c r="K55" s="59">
        <f t="shared" si="31"/>
        <v>0</v>
      </c>
      <c r="L55" s="62">
        <f t="shared" si="32"/>
        <v>0</v>
      </c>
      <c r="M55" s="59">
        <f>+'Qtr1'!M55+'Qtr2'!M55+'Qtr3'!M55+'Qtr4'!M55</f>
        <v>0</v>
      </c>
      <c r="N55" s="59">
        <f>+'Qtr1'!N55+'Qtr2'!N55+'Qtr3'!N55+'Qtr4'!N55</f>
        <v>0</v>
      </c>
      <c r="O55" s="59">
        <f>+'Qtr1'!O55+'Qtr2'!O55+'Qtr3'!O55+'Qtr4'!O55</f>
        <v>0</v>
      </c>
      <c r="P55" s="59">
        <f>+'Qtr1'!P55+'Qtr2'!P55+'Qtr3'!P55+'Qtr4'!P55</f>
        <v>0</v>
      </c>
      <c r="Q55" s="59">
        <f>+'Qtr1'!Q55+'Qtr2'!Q55+'Qtr3'!Q55+'Qtr4'!Q55</f>
        <v>0</v>
      </c>
      <c r="R55" s="59">
        <f>+'Qtr1'!R55+'Qtr2'!R55+'Qtr3'!R55+'Qtr4'!R55</f>
        <v>0</v>
      </c>
      <c r="S55" s="59">
        <f>+'Qtr1'!S55+'Qtr2'!S55+'Qtr3'!S55+'Qtr4'!S55</f>
        <v>0</v>
      </c>
      <c r="T55" s="60">
        <f>+'Qtr1'!T55+'Qtr2'!T55+'Qtr3'!T55+'Qtr4'!T55</f>
        <v>0</v>
      </c>
      <c r="U55" s="197">
        <f t="shared" si="16"/>
        <v>0</v>
      </c>
      <c r="V55" s="59">
        <f t="shared" si="21"/>
        <v>0</v>
      </c>
      <c r="W55" s="59">
        <v>0</v>
      </c>
      <c r="X55" s="60">
        <f t="shared" si="18"/>
        <v>0</v>
      </c>
      <c r="Y55" s="61"/>
      <c r="Z55" s="59"/>
      <c r="AA55" s="59">
        <f>+'Qtr1'!AA55+'Qtr2'!AA55+'Qtr3'!AA55+'Qtr4'!AA55</f>
        <v>0</v>
      </c>
      <c r="AB55" s="60">
        <f>+'Qtr1'!AB55+'Qtr2'!AB55+'Qtr3'!AB55+'Qtr4'!AB55</f>
        <v>0</v>
      </c>
      <c r="AC55" s="58">
        <f t="shared" si="19"/>
        <v>0</v>
      </c>
      <c r="AD55" s="59">
        <f t="shared" si="22"/>
        <v>0</v>
      </c>
      <c r="AE55" s="59">
        <v>0</v>
      </c>
      <c r="AF55" s="60">
        <f t="shared" si="20"/>
        <v>0</v>
      </c>
    </row>
    <row r="56" spans="1:32" ht="15" thickBot="1" x14ac:dyDescent="0.35">
      <c r="A56" s="371"/>
      <c r="B56" s="197">
        <f>+'Qtr1'!B56</f>
        <v>0</v>
      </c>
      <c r="C56" s="59">
        <f>+'Qtr1'!C56</f>
        <v>0</v>
      </c>
      <c r="D56" s="59">
        <f>+'Qtr1'!D56</f>
        <v>0</v>
      </c>
      <c r="E56" s="107">
        <f t="shared" si="12"/>
        <v>0</v>
      </c>
      <c r="F56" s="105">
        <f>+'Qtr1'!F56+'Qtr2'!F56+'Qtr3'!F56+'Qtr4'!F56</f>
        <v>0</v>
      </c>
      <c r="G56" s="106">
        <f>+'Qtr1'!G56+'Qtr2'!G56+'Qtr3'!G56+'Qtr4'!G56</f>
        <v>0</v>
      </c>
      <c r="H56" s="107">
        <f>+'Qtr1'!H56+'Qtr2'!H56+'Qtr3'!H56+'Qtr4'!H56</f>
        <v>0</v>
      </c>
      <c r="I56" s="201">
        <f t="shared" si="30"/>
        <v>0</v>
      </c>
      <c r="J56" s="106">
        <f t="shared" si="31"/>
        <v>0</v>
      </c>
      <c r="K56" s="106">
        <f t="shared" si="31"/>
        <v>0</v>
      </c>
      <c r="L56" s="110">
        <f t="shared" si="32"/>
        <v>0</v>
      </c>
      <c r="M56" s="106">
        <f>+'Qtr1'!M56+'Qtr2'!M56+'Qtr3'!M56+'Qtr4'!M56</f>
        <v>0</v>
      </c>
      <c r="N56" s="106">
        <f>+'Qtr1'!N56+'Qtr2'!N56+'Qtr3'!N56+'Qtr4'!N56</f>
        <v>0</v>
      </c>
      <c r="O56" s="106">
        <f>+'Qtr1'!O56+'Qtr2'!O56+'Qtr3'!O56+'Qtr4'!O56</f>
        <v>0</v>
      </c>
      <c r="P56" s="106">
        <f>+'Qtr1'!P56+'Qtr2'!P56+'Qtr3'!P56+'Qtr4'!P56</f>
        <v>0</v>
      </c>
      <c r="Q56" s="106">
        <f>+'Qtr1'!Q56+'Qtr2'!Q56+'Qtr3'!Q56+'Qtr4'!Q56</f>
        <v>0</v>
      </c>
      <c r="R56" s="106">
        <f>+'Qtr1'!R56+'Qtr2'!R56+'Qtr3'!R56+'Qtr4'!R56</f>
        <v>0</v>
      </c>
      <c r="S56" s="106">
        <f>+'Qtr1'!S56+'Qtr2'!S56+'Qtr3'!S56+'Qtr4'!S56</f>
        <v>0</v>
      </c>
      <c r="T56" s="107">
        <f>+'Qtr1'!T56+'Qtr2'!T56+'Qtr3'!T56+'Qtr4'!T56</f>
        <v>0</v>
      </c>
      <c r="U56" s="201">
        <f t="shared" si="16"/>
        <v>0</v>
      </c>
      <c r="V56" s="106">
        <f t="shared" si="21"/>
        <v>0</v>
      </c>
      <c r="W56" s="106">
        <v>0</v>
      </c>
      <c r="X56" s="107">
        <f t="shared" si="18"/>
        <v>0</v>
      </c>
      <c r="Y56" s="109"/>
      <c r="Z56" s="106"/>
      <c r="AA56" s="59">
        <f>+'Qtr1'!AA56+'Qtr2'!AA56+'Qtr3'!AA56+'Qtr4'!AA56</f>
        <v>0</v>
      </c>
      <c r="AB56" s="72">
        <f>+'Qtr1'!AB56+'Qtr2'!AB56+'Qtr3'!AB56+'Qtr4'!AB56</f>
        <v>0</v>
      </c>
      <c r="AC56" s="105">
        <f t="shared" si="19"/>
        <v>0</v>
      </c>
      <c r="AD56" s="106">
        <f t="shared" si="22"/>
        <v>0</v>
      </c>
      <c r="AE56" s="106">
        <v>0</v>
      </c>
      <c r="AF56" s="107">
        <f t="shared" si="20"/>
        <v>0</v>
      </c>
    </row>
    <row r="57" spans="1:32" ht="15" thickBot="1" x14ac:dyDescent="0.35">
      <c r="A57" s="372" t="s">
        <v>15</v>
      </c>
      <c r="B57" s="361">
        <v>0</v>
      </c>
      <c r="C57" s="261">
        <f>SUM(C48:C56)</f>
        <v>931047.39</v>
      </c>
      <c r="D57" s="261">
        <v>0</v>
      </c>
      <c r="E57" s="114">
        <f t="shared" si="12"/>
        <v>931047.39</v>
      </c>
      <c r="F57" s="205">
        <f t="shared" ref="F57:X57" si="33">SUM(F48:F56)</f>
        <v>0</v>
      </c>
      <c r="G57" s="206">
        <f t="shared" si="33"/>
        <v>0</v>
      </c>
      <c r="H57" s="114">
        <f t="shared" si="33"/>
        <v>0</v>
      </c>
      <c r="I57" s="115">
        <f t="shared" si="33"/>
        <v>0</v>
      </c>
      <c r="J57" s="113">
        <f t="shared" si="33"/>
        <v>931047.39</v>
      </c>
      <c r="K57" s="113">
        <f t="shared" si="33"/>
        <v>0</v>
      </c>
      <c r="L57" s="116">
        <f t="shared" si="33"/>
        <v>931047.39</v>
      </c>
      <c r="M57" s="206">
        <f t="shared" si="33"/>
        <v>0</v>
      </c>
      <c r="N57" s="206">
        <f t="shared" si="33"/>
        <v>6534.57</v>
      </c>
      <c r="O57" s="206">
        <f t="shared" si="33"/>
        <v>0</v>
      </c>
      <c r="P57" s="206">
        <f t="shared" si="33"/>
        <v>0</v>
      </c>
      <c r="Q57" s="206">
        <f t="shared" si="33"/>
        <v>-37982.399999999994</v>
      </c>
      <c r="R57" s="206">
        <f t="shared" si="33"/>
        <v>0</v>
      </c>
      <c r="S57" s="206">
        <f t="shared" si="33"/>
        <v>0</v>
      </c>
      <c r="T57" s="114">
        <f t="shared" si="33"/>
        <v>0</v>
      </c>
      <c r="U57" s="115">
        <f t="shared" si="33"/>
        <v>0</v>
      </c>
      <c r="V57" s="113">
        <f t="shared" si="33"/>
        <v>899599.55999999994</v>
      </c>
      <c r="W57" s="113">
        <f t="shared" si="33"/>
        <v>0</v>
      </c>
      <c r="X57" s="114">
        <f t="shared" si="33"/>
        <v>899599.55999999994</v>
      </c>
      <c r="Y57" s="118">
        <f>SUM(Y48:Y56)</f>
        <v>0</v>
      </c>
      <c r="Z57" s="113"/>
      <c r="AA57" s="206">
        <f>SUM(AA48:AA56)</f>
        <v>0</v>
      </c>
      <c r="AB57" s="258">
        <f>SUM(AB48:AB56)</f>
        <v>196613.6607424175</v>
      </c>
      <c r="AC57" s="112">
        <f t="shared" si="19"/>
        <v>0</v>
      </c>
      <c r="AD57" s="113">
        <f>SUM(AD48:AD56)</f>
        <v>1096213.2207424173</v>
      </c>
      <c r="AE57" s="113">
        <f t="shared" ref="AE57:AF57" si="34">SUM(AE48:AE56)</f>
        <v>0</v>
      </c>
      <c r="AF57" s="114">
        <f t="shared" si="34"/>
        <v>1096213.2207424173</v>
      </c>
    </row>
    <row r="58" spans="1:32" ht="15" thickBot="1" x14ac:dyDescent="0.35">
      <c r="A58" s="373" t="s">
        <v>16</v>
      </c>
      <c r="B58" s="80">
        <f t="shared" ref="B58" si="35">SUM(B30:B57)</f>
        <v>0</v>
      </c>
      <c r="C58" s="81">
        <f>+C47+C57</f>
        <v>1300234.8400000001</v>
      </c>
      <c r="D58" s="81">
        <f t="shared" ref="D58:X58" si="36">+D47+D57</f>
        <v>0</v>
      </c>
      <c r="E58" s="79">
        <f t="shared" si="36"/>
        <v>1300234.8400000001</v>
      </c>
      <c r="F58" s="80">
        <f t="shared" si="36"/>
        <v>0</v>
      </c>
      <c r="G58" s="81">
        <f t="shared" si="36"/>
        <v>0</v>
      </c>
      <c r="H58" s="82">
        <f t="shared" si="36"/>
        <v>0</v>
      </c>
      <c r="I58" s="77">
        <f t="shared" si="36"/>
        <v>0</v>
      </c>
      <c r="J58" s="81">
        <f t="shared" si="36"/>
        <v>1300234.8400000001</v>
      </c>
      <c r="K58" s="81">
        <f t="shared" si="36"/>
        <v>0</v>
      </c>
      <c r="L58" s="79">
        <f t="shared" si="36"/>
        <v>1300234.8400000001</v>
      </c>
      <c r="M58" s="295">
        <f t="shared" si="36"/>
        <v>0</v>
      </c>
      <c r="N58" s="78">
        <f t="shared" si="36"/>
        <v>16450.8</v>
      </c>
      <c r="O58" s="78">
        <f t="shared" si="36"/>
        <v>0</v>
      </c>
      <c r="P58" s="78">
        <f t="shared" si="36"/>
        <v>0</v>
      </c>
      <c r="Q58" s="78">
        <f t="shared" si="36"/>
        <v>-52125.099999999991</v>
      </c>
      <c r="R58" s="78">
        <f t="shared" si="36"/>
        <v>0</v>
      </c>
      <c r="S58" s="78">
        <f t="shared" si="36"/>
        <v>0</v>
      </c>
      <c r="T58" s="195">
        <f t="shared" si="36"/>
        <v>0</v>
      </c>
      <c r="U58" s="80">
        <f t="shared" si="36"/>
        <v>0</v>
      </c>
      <c r="V58" s="81">
        <f t="shared" si="36"/>
        <v>1264560.54</v>
      </c>
      <c r="W58" s="81">
        <f t="shared" si="36"/>
        <v>0</v>
      </c>
      <c r="X58" s="79">
        <f t="shared" si="36"/>
        <v>1264560.54</v>
      </c>
      <c r="Y58" s="84">
        <f>+Y47+Y57</f>
        <v>0</v>
      </c>
      <c r="Z58" s="81">
        <f>SUM(Z30:Z57)</f>
        <v>0</v>
      </c>
      <c r="AA58" s="81">
        <f>+AA47+AA57</f>
        <v>0</v>
      </c>
      <c r="AB58" s="82">
        <f>+AB47+AB57</f>
        <v>274967.95728662284</v>
      </c>
      <c r="AC58" s="77">
        <f t="shared" ref="AC58" si="37">SUM(AC30:AC57)</f>
        <v>0</v>
      </c>
      <c r="AD58" s="81">
        <f>+AD47+AD57</f>
        <v>1539528.4972866226</v>
      </c>
      <c r="AE58" s="81">
        <f t="shared" ref="AE58:AF58" si="38">+AE47+AE57</f>
        <v>0</v>
      </c>
      <c r="AF58" s="79">
        <f t="shared" si="38"/>
        <v>1539528.4972866226</v>
      </c>
    </row>
    <row r="59" spans="1:32" ht="3.75" customHeight="1" thickTop="1" thickBot="1" x14ac:dyDescent="0.45">
      <c r="A59" s="369"/>
      <c r="B59" s="256"/>
      <c r="C59" s="137"/>
      <c r="D59" s="137"/>
      <c r="E59" s="89"/>
      <c r="F59" s="90"/>
      <c r="G59" s="88"/>
      <c r="H59" s="91"/>
      <c r="I59" s="92"/>
      <c r="J59" s="93"/>
      <c r="K59" s="93"/>
      <c r="L59" s="94"/>
      <c r="M59" s="256"/>
      <c r="N59" s="336"/>
      <c r="O59" s="336"/>
      <c r="P59" s="336"/>
      <c r="Q59" s="336"/>
      <c r="R59" s="336"/>
      <c r="S59" s="336"/>
      <c r="T59" s="342"/>
      <c r="U59" s="90"/>
      <c r="V59" s="88"/>
      <c r="W59" s="88"/>
      <c r="X59" s="89"/>
      <c r="Y59" s="97"/>
      <c r="Z59" s="88"/>
      <c r="AA59" s="88"/>
      <c r="AB59" s="91"/>
      <c r="AC59" s="87"/>
      <c r="AD59" s="88"/>
      <c r="AE59" s="88"/>
      <c r="AF59" s="89"/>
    </row>
    <row r="60" spans="1:32" x14ac:dyDescent="0.3">
      <c r="A60" s="365" t="s">
        <v>106</v>
      </c>
      <c r="B60" s="197">
        <f>+'Qtr1'!B60</f>
        <v>15037</v>
      </c>
      <c r="C60" s="59">
        <f>+'Qtr1'!C60</f>
        <v>0</v>
      </c>
      <c r="D60" s="59">
        <f>+'Qtr1'!D60</f>
        <v>2312.27</v>
      </c>
      <c r="E60" s="60">
        <f t="shared" ref="E60:E69" si="39">+B60+C60+D60</f>
        <v>17349.27</v>
      </c>
      <c r="F60" s="179">
        <f>+'Qtr1'!F60+'Qtr2'!F60+'Qtr3'!F60+'Qtr4'!F60</f>
        <v>0</v>
      </c>
      <c r="G60" s="180">
        <f>+'Qtr1'!G60+'Qtr2'!G60+'Qtr3'!G60+'Qtr4'!G60</f>
        <v>0</v>
      </c>
      <c r="H60" s="176">
        <f>+'Qtr1'!H60+'Qtr2'!H60+'Qtr3'!H60+'Qtr4'!H60</f>
        <v>0</v>
      </c>
      <c r="I60" s="58">
        <f t="shared" ref="I60:I69" si="40">B60+F60</f>
        <v>15037</v>
      </c>
      <c r="J60" s="59">
        <f t="shared" ref="J60:K68" si="41">+C60+G60</f>
        <v>0</v>
      </c>
      <c r="K60" s="59">
        <f t="shared" si="41"/>
        <v>2312.27</v>
      </c>
      <c r="L60" s="62">
        <f t="shared" ref="L60:L69" si="42">+I60+J60+K60</f>
        <v>17349.27</v>
      </c>
      <c r="M60" s="59">
        <f>+'Qtr1'!M60+'Qtr2'!M60+'Qtr3'!M60+'Qtr4'!M60</f>
        <v>0</v>
      </c>
      <c r="N60" s="59">
        <f>+'Qtr1'!N60+'Qtr2'!N60+'Qtr3'!N60+'Qtr4'!N60</f>
        <v>0</v>
      </c>
      <c r="O60" s="59">
        <f>+'Qtr1'!O60+'Qtr2'!O60+'Qtr3'!O60+'Qtr4'!O60</f>
        <v>0</v>
      </c>
      <c r="P60" s="59">
        <f>+'Qtr1'!P60+'Qtr2'!P60+'Qtr3'!P60+'Qtr4'!P60</f>
        <v>0</v>
      </c>
      <c r="Q60" s="59">
        <f>+'Qtr1'!Q60+'Qtr2'!Q60+'Qtr3'!Q60+'Qtr4'!Q60</f>
        <v>-715.46999999999991</v>
      </c>
      <c r="R60" s="59">
        <f>+'Qtr1'!R60+'Qtr2'!R60+'Qtr3'!R60+'Qtr4'!R60</f>
        <v>0</v>
      </c>
      <c r="S60" s="59">
        <f>+'Qtr1'!S60+'Qtr2'!S60+'Qtr3'!S60+'Qtr4'!S60</f>
        <v>0</v>
      </c>
      <c r="T60" s="60">
        <f>+'Qtr1'!T60+'Qtr2'!T60+'Qtr3'!T60+'Qtr4'!T60</f>
        <v>0</v>
      </c>
      <c r="U60" s="197">
        <f t="shared" ref="U60:U69" si="43">+M60+I60</f>
        <v>15037</v>
      </c>
      <c r="V60" s="59">
        <v>0</v>
      </c>
      <c r="W60" s="1">
        <f>+K60+SUM(O60:T60)</f>
        <v>1596.8000000000002</v>
      </c>
      <c r="X60" s="60">
        <f t="shared" ref="X60:X69" si="44">+U60+V60+W60</f>
        <v>16633.8</v>
      </c>
      <c r="Y60" s="61"/>
      <c r="Z60" s="59"/>
      <c r="AA60" s="59">
        <f>+'Qtr1'!AA60+'Qtr2'!AA60+'Qtr3'!AA60+'Qtr4'!AA60</f>
        <v>0</v>
      </c>
      <c r="AB60" s="176">
        <f>+'Qtr1'!AB60+'Qtr2'!AB60+'Qtr3'!AB60+'Qtr4'!AB60</f>
        <v>3636.8973583885945</v>
      </c>
      <c r="AC60" s="58">
        <f t="shared" ref="AC60:AC69" si="45">U60</f>
        <v>15037</v>
      </c>
      <c r="AD60" s="59">
        <v>0</v>
      </c>
      <c r="AE60" s="59">
        <f t="shared" ref="AE60:AE69" si="46">W60+AA60+AB60+ZC60</f>
        <v>5233.6973583885947</v>
      </c>
      <c r="AF60" s="60">
        <f t="shared" ref="AF60:AF69" si="47">+AC60+AD60+AE60</f>
        <v>20270.697358388596</v>
      </c>
    </row>
    <row r="61" spans="1:32" x14ac:dyDescent="0.3">
      <c r="A61" s="365" t="s">
        <v>17</v>
      </c>
      <c r="B61" s="197">
        <f>+'Qtr1'!B61</f>
        <v>5020</v>
      </c>
      <c r="C61" s="59">
        <f>+'Qtr1'!C61</f>
        <v>0</v>
      </c>
      <c r="D61" s="59">
        <f>+'Qtr1'!D61</f>
        <v>2882.18</v>
      </c>
      <c r="E61" s="60">
        <f t="shared" si="39"/>
        <v>7902.18</v>
      </c>
      <c r="F61" s="58">
        <f>+'Qtr1'!F61+'Qtr2'!F61+'Qtr3'!F61+'Qtr4'!F61</f>
        <v>0</v>
      </c>
      <c r="G61" s="59">
        <f>+'Qtr1'!G61+'Qtr2'!G61+'Qtr3'!G61+'Qtr4'!G61</f>
        <v>0</v>
      </c>
      <c r="H61" s="60">
        <f>+'Qtr1'!H61+'Qtr2'!H61+'Qtr3'!H61+'Qtr4'!H61</f>
        <v>0</v>
      </c>
      <c r="I61" s="58">
        <f t="shared" si="40"/>
        <v>5020</v>
      </c>
      <c r="J61" s="59">
        <f t="shared" si="41"/>
        <v>0</v>
      </c>
      <c r="K61" s="59">
        <f t="shared" si="41"/>
        <v>2882.18</v>
      </c>
      <c r="L61" s="62">
        <f t="shared" si="42"/>
        <v>7902.18</v>
      </c>
      <c r="M61" s="59">
        <f>+'Qtr1'!M61+'Qtr2'!M61+'Qtr3'!M61+'Qtr4'!M61</f>
        <v>0</v>
      </c>
      <c r="N61" s="59">
        <f>+'Qtr1'!N61+'Qtr2'!N61+'Qtr3'!N61+'Qtr4'!N61</f>
        <v>0</v>
      </c>
      <c r="O61" s="59">
        <f>+'Qtr1'!O61+'Qtr2'!O61+'Qtr3'!O61+'Qtr4'!O61</f>
        <v>0</v>
      </c>
      <c r="P61" s="59">
        <f>+'Qtr1'!P61+'Qtr2'!P61+'Qtr3'!P61+'Qtr4'!P61</f>
        <v>0</v>
      </c>
      <c r="Q61" s="59">
        <f>+'Qtr1'!Q61+'Qtr2'!Q61+'Qtr3'!Q61+'Qtr4'!Q61</f>
        <v>-325.79000000000002</v>
      </c>
      <c r="R61" s="59">
        <f>+'Qtr1'!R61+'Qtr2'!R61+'Qtr3'!R61+'Qtr4'!R61</f>
        <v>0</v>
      </c>
      <c r="S61" s="59">
        <f>+'Qtr1'!S61+'Qtr2'!S61+'Qtr3'!S61+'Qtr4'!S61</f>
        <v>0</v>
      </c>
      <c r="T61" s="60">
        <f>+'Qtr1'!T61+'Qtr2'!T61+'Qtr3'!T61+'Qtr4'!T61</f>
        <v>0</v>
      </c>
      <c r="U61" s="197">
        <f t="shared" si="43"/>
        <v>5020</v>
      </c>
      <c r="V61" s="59">
        <v>0</v>
      </c>
      <c r="W61" s="1">
        <f t="shared" ref="W61:W69" si="48">+K61+SUM(O61:T61)</f>
        <v>2556.39</v>
      </c>
      <c r="X61" s="60">
        <f t="shared" si="44"/>
        <v>7576.3899999999994</v>
      </c>
      <c r="Y61" s="61"/>
      <c r="Z61" s="59"/>
      <c r="AA61" s="59">
        <f>+'Qtr1'!AA61+'Qtr2'!AA61+'Qtr3'!AA61+'Qtr4'!AA61</f>
        <v>0</v>
      </c>
      <c r="AB61" s="60">
        <f>+'Qtr1'!AB61+'Qtr2'!AB61+'Qtr3'!AB61+'Qtr4'!AB61</f>
        <v>1656.5299062555937</v>
      </c>
      <c r="AC61" s="58">
        <f t="shared" si="45"/>
        <v>5020</v>
      </c>
      <c r="AD61" s="59">
        <v>0</v>
      </c>
      <c r="AE61" s="59">
        <f t="shared" si="46"/>
        <v>4212.9199062555936</v>
      </c>
      <c r="AF61" s="60">
        <f t="shared" si="47"/>
        <v>9232.9199062555927</v>
      </c>
    </row>
    <row r="62" spans="1:32" x14ac:dyDescent="0.3">
      <c r="A62" s="365" t="s">
        <v>107</v>
      </c>
      <c r="B62" s="197">
        <f>+'Qtr1'!B62</f>
        <v>1950</v>
      </c>
      <c r="C62" s="59">
        <f>+'Qtr1'!C62</f>
        <v>0</v>
      </c>
      <c r="D62" s="59">
        <f>+'Qtr1'!D62</f>
        <v>250.75</v>
      </c>
      <c r="E62" s="60">
        <f t="shared" si="39"/>
        <v>2200.75</v>
      </c>
      <c r="F62" s="58">
        <f>+'Qtr1'!F62+'Qtr2'!F62+'Qtr3'!F62+'Qtr4'!F62</f>
        <v>0</v>
      </c>
      <c r="G62" s="59">
        <f>+'Qtr1'!G62+'Qtr2'!G62+'Qtr3'!G62+'Qtr4'!G62</f>
        <v>0</v>
      </c>
      <c r="H62" s="60">
        <f>+'Qtr1'!H62+'Qtr2'!H62+'Qtr3'!H62+'Qtr4'!H62</f>
        <v>0</v>
      </c>
      <c r="I62" s="58">
        <f t="shared" si="40"/>
        <v>1950</v>
      </c>
      <c r="J62" s="59">
        <f t="shared" si="41"/>
        <v>0</v>
      </c>
      <c r="K62" s="59">
        <f t="shared" si="41"/>
        <v>250.75</v>
      </c>
      <c r="L62" s="62">
        <f t="shared" si="42"/>
        <v>2200.75</v>
      </c>
      <c r="M62" s="59">
        <f>+'Qtr1'!M62+'Qtr2'!M62+'Qtr3'!M62+'Qtr4'!M62</f>
        <v>0</v>
      </c>
      <c r="N62" s="59">
        <f>+'Qtr1'!N62+'Qtr2'!N62+'Qtr3'!N62+'Qtr4'!N62</f>
        <v>0</v>
      </c>
      <c r="O62" s="59">
        <f>+'Qtr1'!O62+'Qtr2'!O62+'Qtr3'!O62+'Qtr4'!O62</f>
        <v>0</v>
      </c>
      <c r="P62" s="59">
        <f>+'Qtr1'!P62+'Qtr2'!P62+'Qtr3'!P62+'Qtr4'!P62</f>
        <v>0</v>
      </c>
      <c r="Q62" s="59">
        <f>+'Qtr1'!Q62+'Qtr2'!Q62+'Qtr3'!Q62+'Qtr4'!Q62</f>
        <v>-95.9</v>
      </c>
      <c r="R62" s="59">
        <f>+'Qtr1'!R62+'Qtr2'!R62+'Qtr3'!R62+'Qtr4'!R62</f>
        <v>0</v>
      </c>
      <c r="S62" s="59">
        <f>+'Qtr1'!S62+'Qtr2'!S62+'Qtr3'!S62+'Qtr4'!S62</f>
        <v>0</v>
      </c>
      <c r="T62" s="60">
        <f>+'Qtr1'!T62+'Qtr2'!T62+'Qtr3'!T62+'Qtr4'!T62</f>
        <v>0</v>
      </c>
      <c r="U62" s="197">
        <f t="shared" si="43"/>
        <v>1950</v>
      </c>
      <c r="V62" s="59">
        <v>0</v>
      </c>
      <c r="W62" s="1">
        <f t="shared" si="48"/>
        <v>154.85</v>
      </c>
      <c r="X62" s="60">
        <f t="shared" si="44"/>
        <v>2104.85</v>
      </c>
      <c r="Y62" s="61"/>
      <c r="Z62" s="59"/>
      <c r="AA62" s="59">
        <f>+'Qtr1'!AA62+'Qtr2'!AA62+'Qtr3'!AA62+'Qtr4'!AA62</f>
        <v>0</v>
      </c>
      <c r="AB62" s="60">
        <f>+'Qtr1'!AB62+'Qtr2'!AB62+'Qtr3'!AB62+'Qtr4'!AB62</f>
        <v>460.76965387570641</v>
      </c>
      <c r="AC62" s="58">
        <f t="shared" si="45"/>
        <v>1950</v>
      </c>
      <c r="AD62" s="59">
        <v>0</v>
      </c>
      <c r="AE62" s="59">
        <f t="shared" si="46"/>
        <v>615.61965387570638</v>
      </c>
      <c r="AF62" s="60">
        <f t="shared" si="47"/>
        <v>2565.6196538757063</v>
      </c>
    </row>
    <row r="63" spans="1:32" x14ac:dyDescent="0.3">
      <c r="A63" s="365" t="s">
        <v>108</v>
      </c>
      <c r="B63" s="197">
        <f>+'Qtr1'!B63</f>
        <v>12254</v>
      </c>
      <c r="C63" s="59">
        <f>+'Qtr1'!C63</f>
        <v>0</v>
      </c>
      <c r="D63" s="59">
        <f>+'Qtr1'!D63</f>
        <v>942.69</v>
      </c>
      <c r="E63" s="60">
        <f t="shared" si="39"/>
        <v>13196.69</v>
      </c>
      <c r="F63" s="58">
        <f>+'Qtr1'!F63+'Qtr2'!F63+'Qtr3'!F63+'Qtr4'!F63</f>
        <v>0</v>
      </c>
      <c r="G63" s="59">
        <f>+'Qtr1'!G63+'Qtr2'!G63+'Qtr3'!G63+'Qtr4'!G63</f>
        <v>0</v>
      </c>
      <c r="H63" s="60">
        <f>+'Qtr1'!H63+'Qtr2'!H63+'Qtr3'!H63+'Qtr4'!H63</f>
        <v>0</v>
      </c>
      <c r="I63" s="58">
        <f t="shared" si="40"/>
        <v>12254</v>
      </c>
      <c r="J63" s="59">
        <f t="shared" si="41"/>
        <v>0</v>
      </c>
      <c r="K63" s="59">
        <f t="shared" si="41"/>
        <v>942.69</v>
      </c>
      <c r="L63" s="62">
        <f t="shared" si="42"/>
        <v>13196.69</v>
      </c>
      <c r="M63" s="59">
        <f>+'Qtr1'!M63+'Qtr2'!M63+'Qtr3'!M63+'Qtr4'!M63</f>
        <v>0</v>
      </c>
      <c r="N63" s="59">
        <f>+'Qtr1'!N63+'Qtr2'!N63+'Qtr3'!N63+'Qtr4'!N63</f>
        <v>0</v>
      </c>
      <c r="O63" s="59">
        <f>+'Qtr1'!O63+'Qtr2'!O63+'Qtr3'!O63+'Qtr4'!O63</f>
        <v>0</v>
      </c>
      <c r="P63" s="59">
        <f>+'Qtr1'!P63+'Qtr2'!P63+'Qtr3'!P63+'Qtr4'!P63</f>
        <v>0</v>
      </c>
      <c r="Q63" s="59">
        <f>+'Qtr1'!Q63+'Qtr2'!Q63+'Qtr3'!Q63+'Qtr4'!Q63</f>
        <v>-538.94000000000005</v>
      </c>
      <c r="R63" s="59">
        <f>+'Qtr1'!R63+'Qtr2'!R63+'Qtr3'!R63+'Qtr4'!R63</f>
        <v>0</v>
      </c>
      <c r="S63" s="59">
        <f>+'Qtr1'!S63+'Qtr2'!S63+'Qtr3'!S63+'Qtr4'!S63</f>
        <v>0</v>
      </c>
      <c r="T63" s="60">
        <f>+'Qtr1'!T63+'Qtr2'!T63+'Qtr3'!T63+'Qtr4'!T63</f>
        <v>0</v>
      </c>
      <c r="U63" s="197">
        <f t="shared" si="43"/>
        <v>12254</v>
      </c>
      <c r="V63" s="59">
        <v>0</v>
      </c>
      <c r="W63" s="1">
        <f t="shared" si="48"/>
        <v>403.75</v>
      </c>
      <c r="X63" s="60">
        <f t="shared" si="44"/>
        <v>12657.75</v>
      </c>
      <c r="Y63" s="61"/>
      <c r="Z63" s="59"/>
      <c r="AA63" s="59">
        <f>+'Qtr1'!AA63+'Qtr2'!AA63+'Qtr3'!AA63+'Qtr4'!AA63</f>
        <v>0</v>
      </c>
      <c r="AB63" s="60">
        <f>+'Qtr1'!AB63+'Qtr2'!AB63+'Qtr3'!AB63+'Qtr4'!AB63</f>
        <v>2766.9842915688355</v>
      </c>
      <c r="AC63" s="58">
        <f t="shared" si="45"/>
        <v>12254</v>
      </c>
      <c r="AD63" s="59">
        <v>0</v>
      </c>
      <c r="AE63" s="59">
        <f t="shared" si="46"/>
        <v>3170.7342915688355</v>
      </c>
      <c r="AF63" s="60">
        <f t="shared" si="47"/>
        <v>15424.734291568835</v>
      </c>
    </row>
    <row r="64" spans="1:32" x14ac:dyDescent="0.3">
      <c r="A64" s="365" t="s">
        <v>109</v>
      </c>
      <c r="B64" s="197">
        <f>+'Qtr1'!B64</f>
        <v>115569</v>
      </c>
      <c r="C64" s="59">
        <f>+'Qtr1'!C64</f>
        <v>0</v>
      </c>
      <c r="D64" s="59">
        <f>+'Qtr1'!D64</f>
        <v>54622.22</v>
      </c>
      <c r="E64" s="60">
        <f t="shared" si="39"/>
        <v>170191.22</v>
      </c>
      <c r="F64" s="58">
        <f>+'Qtr1'!F64+'Qtr2'!F64+'Qtr3'!F64+'Qtr4'!F64</f>
        <v>0</v>
      </c>
      <c r="G64" s="59">
        <f>+'Qtr1'!G64+'Qtr2'!G64+'Qtr3'!G64+'Qtr4'!G64</f>
        <v>0</v>
      </c>
      <c r="H64" s="60">
        <f>+'Qtr1'!H64+'Qtr2'!H64+'Qtr3'!H64+'Qtr4'!H64</f>
        <v>0</v>
      </c>
      <c r="I64" s="58">
        <f t="shared" si="40"/>
        <v>115569</v>
      </c>
      <c r="J64" s="59">
        <f t="shared" si="41"/>
        <v>0</v>
      </c>
      <c r="K64" s="59">
        <f t="shared" si="41"/>
        <v>54622.22</v>
      </c>
      <c r="L64" s="62">
        <f t="shared" si="42"/>
        <v>170191.22</v>
      </c>
      <c r="M64" s="59">
        <f>+'Qtr1'!M64+'Qtr2'!M64+'Qtr3'!M64+'Qtr4'!M64</f>
        <v>0</v>
      </c>
      <c r="N64" s="59">
        <f>+'Qtr1'!N64+'Qtr2'!N64+'Qtr3'!N64+'Qtr4'!N64</f>
        <v>0</v>
      </c>
      <c r="O64" s="59">
        <f>+'Qtr1'!O64+'Qtr2'!O64+'Qtr3'!O64+'Qtr4'!O64</f>
        <v>0</v>
      </c>
      <c r="P64" s="59">
        <f>+'Qtr1'!P64+'Qtr2'!P64+'Qtr3'!P64+'Qtr4'!P64</f>
        <v>0</v>
      </c>
      <c r="Q64" s="59">
        <f>+'Qtr1'!Q64+'Qtr2'!Q64+'Qtr3'!Q64+'Qtr4'!Q64</f>
        <v>-7013.99</v>
      </c>
      <c r="R64" s="59">
        <f>+'Qtr1'!R64+'Qtr2'!R64+'Qtr3'!R64+'Qtr4'!R64</f>
        <v>0</v>
      </c>
      <c r="S64" s="59">
        <f>+'Qtr1'!S64+'Qtr2'!S64+'Qtr3'!S64+'Qtr4'!S64</f>
        <v>0</v>
      </c>
      <c r="T64" s="60">
        <f>+'Qtr1'!T64+'Qtr2'!T64+'Qtr3'!T64+'Qtr4'!T64</f>
        <v>0</v>
      </c>
      <c r="U64" s="197">
        <f>+M64+I64</f>
        <v>115569</v>
      </c>
      <c r="V64" s="59">
        <v>0</v>
      </c>
      <c r="W64" s="1">
        <f t="shared" si="48"/>
        <v>47608.23</v>
      </c>
      <c r="X64" s="60">
        <f t="shared" si="44"/>
        <v>163177.23000000001</v>
      </c>
      <c r="Y64" s="61"/>
      <c r="Z64" s="59"/>
      <c r="AA64" s="59">
        <f>+'Qtr1'!AA64+'Qtr2'!AA64+'Qtr3'!AA64+'Qtr4'!AA64</f>
        <v>0</v>
      </c>
      <c r="AB64" s="60">
        <f>+'Qtr1'!AB64+'Qtr2'!AB64+'Qtr3'!AB64+'Qtr4'!AB64</f>
        <v>35677.392643359599</v>
      </c>
      <c r="AC64" s="58">
        <f>U64</f>
        <v>115569</v>
      </c>
      <c r="AD64" s="59">
        <v>0</v>
      </c>
      <c r="AE64" s="59">
        <f t="shared" si="46"/>
        <v>83285.622643359602</v>
      </c>
      <c r="AF64" s="60">
        <f t="shared" si="47"/>
        <v>198854.62264335959</v>
      </c>
    </row>
    <row r="65" spans="1:32" x14ac:dyDescent="0.3">
      <c r="A65" s="365" t="s">
        <v>110</v>
      </c>
      <c r="B65" s="197">
        <f>+'Qtr1'!B65</f>
        <v>20000</v>
      </c>
      <c r="C65" s="59">
        <f>+'Qtr1'!C65</f>
        <v>0</v>
      </c>
      <c r="D65" s="59">
        <f>+'Qtr1'!D65</f>
        <v>773.58</v>
      </c>
      <c r="E65" s="60">
        <f t="shared" si="39"/>
        <v>20773.580000000002</v>
      </c>
      <c r="F65" s="58">
        <f>+'Qtr1'!F65+'Qtr2'!F65+'Qtr3'!F65+'Qtr4'!F65</f>
        <v>0</v>
      </c>
      <c r="G65" s="59">
        <f>+'Qtr1'!G65+'Qtr2'!G65+'Qtr3'!G65+'Qtr4'!G65</f>
        <v>0</v>
      </c>
      <c r="H65" s="60">
        <f>+'Qtr1'!H65+'Qtr2'!H65+'Qtr3'!H65+'Qtr4'!H65</f>
        <v>0</v>
      </c>
      <c r="I65" s="58">
        <f t="shared" si="40"/>
        <v>20000</v>
      </c>
      <c r="J65" s="59">
        <f t="shared" si="41"/>
        <v>0</v>
      </c>
      <c r="K65" s="59">
        <f t="shared" si="41"/>
        <v>773.58</v>
      </c>
      <c r="L65" s="62">
        <f t="shared" si="42"/>
        <v>20773.580000000002</v>
      </c>
      <c r="M65" s="59">
        <f>+'Qtr1'!M65+'Qtr2'!M65+'Qtr3'!M65+'Qtr4'!M65</f>
        <v>0</v>
      </c>
      <c r="N65" s="59">
        <f>+'Qtr1'!N65+'Qtr2'!N65+'Qtr3'!N65+'Qtr4'!N65</f>
        <v>0</v>
      </c>
      <c r="O65" s="59">
        <f>+'Qtr1'!O65+'Qtr2'!O65+'Qtr3'!O65+'Qtr4'!O65</f>
        <v>0</v>
      </c>
      <c r="P65" s="59">
        <f>+'Qtr1'!P65+'Qtr2'!P65+'Qtr3'!P65+'Qtr4'!P65</f>
        <v>0</v>
      </c>
      <c r="Q65" s="59">
        <f>+'Qtr1'!Q65+'Qtr2'!Q65+'Qtr3'!Q65+'Qtr4'!Q65</f>
        <v>0</v>
      </c>
      <c r="R65" s="59">
        <f>+'Qtr1'!R65+'Qtr2'!R65+'Qtr3'!R65+'Qtr4'!R65</f>
        <v>0</v>
      </c>
      <c r="S65" s="59">
        <f>+'Qtr1'!S65+'Qtr2'!S65+'Qtr3'!S65+'Qtr4'!S65</f>
        <v>0</v>
      </c>
      <c r="T65" s="60">
        <f>+'Qtr1'!T65+'Qtr2'!T65+'Qtr3'!T65+'Qtr4'!T65</f>
        <v>0</v>
      </c>
      <c r="U65" s="197">
        <f>+M65+I65</f>
        <v>20000</v>
      </c>
      <c r="V65" s="59">
        <f>+J65+SUM(N65:T65)</f>
        <v>0</v>
      </c>
      <c r="W65" s="1">
        <f t="shared" si="48"/>
        <v>773.58</v>
      </c>
      <c r="X65" s="60">
        <f t="shared" si="44"/>
        <v>20773.580000000002</v>
      </c>
      <c r="Y65" s="61"/>
      <c r="Z65" s="59"/>
      <c r="AA65" s="59">
        <f>+'Qtr1'!AA65+'Qtr2'!AA65+'Qtr3'!AA65+'Qtr4'!AA65</f>
        <v>0</v>
      </c>
      <c r="AB65" s="60">
        <f>+'Qtr1'!AB65+'Qtr2'!AB65+'Qtr3'!AB65+'Qtr4'!AB65</f>
        <v>4449.5991695856028</v>
      </c>
      <c r="AC65" s="58">
        <f>U65</f>
        <v>20000</v>
      </c>
      <c r="AD65" s="59"/>
      <c r="AE65" s="59">
        <f t="shared" si="46"/>
        <v>5223.1791695856027</v>
      </c>
      <c r="AF65" s="60">
        <f t="shared" si="47"/>
        <v>25223.179169585601</v>
      </c>
    </row>
    <row r="66" spans="1:32" x14ac:dyDescent="0.3">
      <c r="A66" s="365"/>
      <c r="B66" s="197">
        <f>+'Qtr1'!B66</f>
        <v>0</v>
      </c>
      <c r="C66" s="59">
        <f>+'Qtr1'!C66</f>
        <v>0</v>
      </c>
      <c r="D66" s="59">
        <f>+'Qtr1'!D66</f>
        <v>0</v>
      </c>
      <c r="E66" s="60">
        <f t="shared" si="39"/>
        <v>0</v>
      </c>
      <c r="F66" s="58">
        <f>+'Qtr1'!F66+'Qtr2'!F66+'Qtr3'!F66+'Qtr4'!F66</f>
        <v>0</v>
      </c>
      <c r="G66" s="59">
        <f>+'Qtr1'!G66+'Qtr2'!G66+'Qtr3'!G66+'Qtr4'!G66</f>
        <v>0</v>
      </c>
      <c r="H66" s="60">
        <f>+'Qtr1'!H66+'Qtr2'!H66+'Qtr3'!H66+'Qtr4'!H66</f>
        <v>0</v>
      </c>
      <c r="I66" s="58">
        <f t="shared" si="40"/>
        <v>0</v>
      </c>
      <c r="J66" s="59">
        <f t="shared" si="41"/>
        <v>0</v>
      </c>
      <c r="K66" s="59">
        <f t="shared" si="41"/>
        <v>0</v>
      </c>
      <c r="L66" s="62">
        <f t="shared" si="42"/>
        <v>0</v>
      </c>
      <c r="M66" s="59">
        <f>+'Qtr1'!M66+'Qtr2'!M66+'Qtr3'!M66+'Qtr4'!M66</f>
        <v>0</v>
      </c>
      <c r="N66" s="59">
        <f>+'Qtr1'!N66+'Qtr2'!N66+'Qtr3'!N66+'Qtr4'!N66</f>
        <v>0</v>
      </c>
      <c r="O66" s="59">
        <f>+'Qtr1'!O66+'Qtr2'!O66+'Qtr3'!O66+'Qtr4'!O66</f>
        <v>0</v>
      </c>
      <c r="P66" s="59">
        <f>+'Qtr1'!P66+'Qtr2'!P66+'Qtr3'!P66+'Qtr4'!P66</f>
        <v>0</v>
      </c>
      <c r="Q66" s="59">
        <f>+'Qtr1'!Q66+'Qtr2'!Q66+'Qtr3'!Q66+'Qtr4'!Q66</f>
        <v>0</v>
      </c>
      <c r="R66" s="59">
        <f>+'Qtr1'!R66+'Qtr2'!R66+'Qtr3'!R66+'Qtr4'!R66</f>
        <v>0</v>
      </c>
      <c r="S66" s="59">
        <f>+'Qtr1'!S66+'Qtr2'!S66+'Qtr3'!S66+'Qtr4'!S66</f>
        <v>0</v>
      </c>
      <c r="T66" s="60">
        <f>+'Qtr1'!T66+'Qtr2'!T66+'Qtr3'!T66+'Qtr4'!T66</f>
        <v>0</v>
      </c>
      <c r="U66" s="197">
        <f>+M66+I66</f>
        <v>0</v>
      </c>
      <c r="V66" s="59"/>
      <c r="W66" s="1">
        <f t="shared" si="48"/>
        <v>0</v>
      </c>
      <c r="X66" s="60">
        <f t="shared" si="44"/>
        <v>0</v>
      </c>
      <c r="Y66" s="61"/>
      <c r="Z66" s="59"/>
      <c r="AA66" s="59">
        <f>+'Qtr1'!AA66+'Qtr2'!AA66+'Qtr3'!AA66+'Qtr4'!AA66</f>
        <v>0</v>
      </c>
      <c r="AB66" s="60">
        <f>+'Qtr1'!AB66+'Qtr2'!AB66+'Qtr3'!AB66+'Qtr4'!AB66</f>
        <v>0</v>
      </c>
      <c r="AC66" s="58">
        <f>U66</f>
        <v>0</v>
      </c>
      <c r="AD66" s="59"/>
      <c r="AE66" s="59">
        <f t="shared" si="46"/>
        <v>0</v>
      </c>
      <c r="AF66" s="60">
        <f t="shared" si="47"/>
        <v>0</v>
      </c>
    </row>
    <row r="67" spans="1:32" x14ac:dyDescent="0.3">
      <c r="A67" s="365"/>
      <c r="B67" s="197">
        <f>+'Qtr1'!B67</f>
        <v>0</v>
      </c>
      <c r="C67" s="59">
        <f>+'Qtr1'!C67</f>
        <v>0</v>
      </c>
      <c r="D67" s="59">
        <f>+'Qtr1'!D67</f>
        <v>0</v>
      </c>
      <c r="E67" s="60">
        <f t="shared" si="39"/>
        <v>0</v>
      </c>
      <c r="F67" s="58">
        <f>+'Qtr1'!F67+'Qtr2'!F67+'Qtr3'!F67+'Qtr4'!F67</f>
        <v>0</v>
      </c>
      <c r="G67" s="59">
        <f>+'Qtr1'!G67+'Qtr2'!G67+'Qtr3'!G67+'Qtr4'!G67</f>
        <v>0</v>
      </c>
      <c r="H67" s="60">
        <f>+'Qtr1'!H67+'Qtr2'!H67+'Qtr3'!H67+'Qtr4'!H67</f>
        <v>0</v>
      </c>
      <c r="I67" s="58">
        <f t="shared" si="40"/>
        <v>0</v>
      </c>
      <c r="J67" s="59">
        <f t="shared" si="41"/>
        <v>0</v>
      </c>
      <c r="K67" s="59">
        <f t="shared" si="41"/>
        <v>0</v>
      </c>
      <c r="L67" s="62">
        <f t="shared" si="42"/>
        <v>0</v>
      </c>
      <c r="M67" s="59">
        <f>+'Qtr1'!M67+'Qtr2'!M67+'Qtr3'!M67+'Qtr4'!M67</f>
        <v>0</v>
      </c>
      <c r="N67" s="59">
        <f>+'Qtr1'!N67+'Qtr2'!N67+'Qtr3'!N67+'Qtr4'!N67</f>
        <v>0</v>
      </c>
      <c r="O67" s="59">
        <f>+'Qtr1'!O67+'Qtr2'!O67+'Qtr3'!O67+'Qtr4'!O67</f>
        <v>0</v>
      </c>
      <c r="P67" s="59">
        <f>+'Qtr1'!P67+'Qtr2'!P67+'Qtr3'!P67+'Qtr4'!P67</f>
        <v>0</v>
      </c>
      <c r="Q67" s="59">
        <f>+'Qtr1'!Q67+'Qtr2'!Q67+'Qtr3'!Q67+'Qtr4'!Q67</f>
        <v>0</v>
      </c>
      <c r="R67" s="59">
        <f>+'Qtr1'!R67+'Qtr2'!R67+'Qtr3'!R67+'Qtr4'!R67</f>
        <v>0</v>
      </c>
      <c r="S67" s="59">
        <f>+'Qtr1'!S67+'Qtr2'!S67+'Qtr3'!S67+'Qtr4'!S67</f>
        <v>0</v>
      </c>
      <c r="T67" s="60">
        <f>+'Qtr1'!T67+'Qtr2'!T67+'Qtr3'!T67+'Qtr4'!T67</f>
        <v>0</v>
      </c>
      <c r="U67" s="197">
        <f>+M67+I67</f>
        <v>0</v>
      </c>
      <c r="V67" s="59">
        <f>+J67+SUM(N67:T67)</f>
        <v>0</v>
      </c>
      <c r="W67" s="1">
        <f t="shared" si="48"/>
        <v>0</v>
      </c>
      <c r="X67" s="60">
        <f t="shared" si="44"/>
        <v>0</v>
      </c>
      <c r="Y67" s="61"/>
      <c r="Z67" s="59"/>
      <c r="AA67" s="59">
        <f>+'Qtr1'!AA67+'Qtr2'!AA67+'Qtr3'!AA67+'Qtr4'!AA67</f>
        <v>0</v>
      </c>
      <c r="AB67" s="60">
        <f>+'Qtr1'!AB67+'Qtr2'!AB67+'Qtr3'!AB67+'Qtr4'!AB67</f>
        <v>0</v>
      </c>
      <c r="AC67" s="58">
        <f>U67</f>
        <v>0</v>
      </c>
      <c r="AD67" s="59">
        <f>V67+Z67+AA67+AB67</f>
        <v>0</v>
      </c>
      <c r="AE67" s="59">
        <f t="shared" si="46"/>
        <v>0</v>
      </c>
      <c r="AF67" s="60">
        <f t="shared" si="47"/>
        <v>0</v>
      </c>
    </row>
    <row r="68" spans="1:32" x14ac:dyDescent="0.3">
      <c r="A68" s="365"/>
      <c r="B68" s="197">
        <f>+'Qtr1'!B68</f>
        <v>0</v>
      </c>
      <c r="C68" s="59">
        <f>+'Qtr1'!C68</f>
        <v>0</v>
      </c>
      <c r="D68" s="59">
        <f>+'Qtr1'!D68</f>
        <v>0</v>
      </c>
      <c r="E68" s="60">
        <f t="shared" si="39"/>
        <v>0</v>
      </c>
      <c r="F68" s="58">
        <f>+'Qtr1'!F68+'Qtr2'!F68+'Qtr3'!F68+'Qtr4'!F68</f>
        <v>0</v>
      </c>
      <c r="G68" s="59">
        <f>+'Qtr1'!G68+'Qtr2'!G68+'Qtr3'!G68+'Qtr4'!G68</f>
        <v>0</v>
      </c>
      <c r="H68" s="60">
        <f>+'Qtr1'!H68+'Qtr2'!H68+'Qtr3'!H68+'Qtr4'!H68</f>
        <v>0</v>
      </c>
      <c r="I68" s="58">
        <f t="shared" si="40"/>
        <v>0</v>
      </c>
      <c r="J68" s="59">
        <f t="shared" si="41"/>
        <v>0</v>
      </c>
      <c r="K68" s="59">
        <f t="shared" si="41"/>
        <v>0</v>
      </c>
      <c r="L68" s="62">
        <f t="shared" si="42"/>
        <v>0</v>
      </c>
      <c r="M68" s="59">
        <f>+'Qtr1'!M68+'Qtr2'!M68+'Qtr3'!M68+'Qtr4'!M68</f>
        <v>0</v>
      </c>
      <c r="N68" s="59">
        <f>+'Qtr1'!N68+'Qtr2'!N68+'Qtr3'!N68+'Qtr4'!N68</f>
        <v>0</v>
      </c>
      <c r="O68" s="59">
        <f>+'Qtr1'!O68+'Qtr2'!O68+'Qtr3'!O68+'Qtr4'!O68</f>
        <v>0</v>
      </c>
      <c r="P68" s="59">
        <f>+'Qtr1'!P68+'Qtr2'!P68+'Qtr3'!P68+'Qtr4'!P68</f>
        <v>0</v>
      </c>
      <c r="Q68" s="59">
        <f>+'Qtr1'!Q68+'Qtr2'!Q68+'Qtr3'!Q68+'Qtr4'!Q68</f>
        <v>0</v>
      </c>
      <c r="R68" s="59">
        <f>+'Qtr1'!R68+'Qtr2'!R68+'Qtr3'!R68+'Qtr4'!R68</f>
        <v>0</v>
      </c>
      <c r="S68" s="59">
        <f>+'Qtr1'!S68+'Qtr2'!S68+'Qtr3'!S68+'Qtr4'!S68</f>
        <v>0</v>
      </c>
      <c r="T68" s="60">
        <f>+'Qtr1'!T68+'Qtr2'!T68+'Qtr3'!T68+'Qtr4'!T68</f>
        <v>0</v>
      </c>
      <c r="U68" s="197">
        <f>+M68+I68</f>
        <v>0</v>
      </c>
      <c r="V68" s="59">
        <f>+J68+SUM(N68:T68)</f>
        <v>0</v>
      </c>
      <c r="W68" s="1">
        <f t="shared" si="48"/>
        <v>0</v>
      </c>
      <c r="X68" s="60">
        <f t="shared" si="44"/>
        <v>0</v>
      </c>
      <c r="Y68" s="61"/>
      <c r="Z68" s="59"/>
      <c r="AA68" s="59">
        <f>+'Qtr1'!AA68+'Qtr2'!AA68+'Qtr3'!AA68+'Qtr4'!AA68</f>
        <v>0</v>
      </c>
      <c r="AB68" s="60">
        <f>+'Qtr1'!AB68+'Qtr2'!AB68+'Qtr3'!AB68+'Qtr4'!AB68</f>
        <v>0</v>
      </c>
      <c r="AC68" s="58">
        <f>U68</f>
        <v>0</v>
      </c>
      <c r="AD68" s="59">
        <f>V68+Z68+AA68+AB68</f>
        <v>0</v>
      </c>
      <c r="AE68" s="59">
        <f t="shared" si="46"/>
        <v>0</v>
      </c>
      <c r="AF68" s="60">
        <f t="shared" si="47"/>
        <v>0</v>
      </c>
    </row>
    <row r="69" spans="1:32" ht="15" thickBot="1" x14ac:dyDescent="0.35">
      <c r="A69" s="371" t="s">
        <v>7</v>
      </c>
      <c r="B69" s="198">
        <f>+'Qtr1'!B69</f>
        <v>0</v>
      </c>
      <c r="C69" s="71">
        <f>+'Qtr1'!C69</f>
        <v>0</v>
      </c>
      <c r="D69" s="71">
        <f>+'Qtr1'!D69</f>
        <v>0</v>
      </c>
      <c r="E69" s="72">
        <f t="shared" si="39"/>
        <v>0</v>
      </c>
      <c r="F69" s="70">
        <f>+'Qtr1'!F69+'Qtr2'!F69+'Qtr3'!F69+'Qtr4'!F69</f>
        <v>0</v>
      </c>
      <c r="G69" s="71">
        <f>+'Qtr1'!G69+'Qtr2'!G69+'Qtr3'!G69+'Qtr4'!G69</f>
        <v>0</v>
      </c>
      <c r="H69" s="72">
        <f>+'Qtr1'!H69+'Qtr2'!H69+'Qtr3'!H69+'Qtr4'!H69</f>
        <v>0</v>
      </c>
      <c r="I69" s="105">
        <f t="shared" si="40"/>
        <v>0</v>
      </c>
      <c r="J69" s="106">
        <f>+C69+G69</f>
        <v>0</v>
      </c>
      <c r="K69" s="106">
        <f>+D69+H69</f>
        <v>0</v>
      </c>
      <c r="L69" s="110">
        <f t="shared" si="42"/>
        <v>0</v>
      </c>
      <c r="M69" s="71">
        <f>+'Qtr1'!M69+'Qtr2'!M69+'Qtr3'!M69+'Qtr4'!M69</f>
        <v>0</v>
      </c>
      <c r="N69" s="71">
        <f>+'Qtr1'!N69+'Qtr2'!N69+'Qtr3'!N69+'Qtr4'!N69</f>
        <v>0</v>
      </c>
      <c r="O69" s="71">
        <f>+'Qtr1'!O69+'Qtr2'!O69+'Qtr3'!O69+'Qtr4'!O69</f>
        <v>0</v>
      </c>
      <c r="P69" s="71">
        <f>+'Qtr1'!P69+'Qtr2'!P69+'Qtr3'!P69+'Qtr4'!P69</f>
        <v>0</v>
      </c>
      <c r="Q69" s="71">
        <f>+'Qtr1'!Q69+'Qtr2'!Q69+'Qtr3'!Q69+'Qtr4'!Q69</f>
        <v>0</v>
      </c>
      <c r="R69" s="71">
        <f>+'Qtr1'!R69+'Qtr2'!R69+'Qtr3'!R69+'Qtr4'!R69</f>
        <v>0</v>
      </c>
      <c r="S69" s="71">
        <f>+'Qtr1'!S69+'Qtr2'!S69+'Qtr3'!S69+'Qtr4'!S69</f>
        <v>0</v>
      </c>
      <c r="T69" s="72">
        <f>+'Qtr1'!T69+'Qtr2'!T69+'Qtr3'!T69+'Qtr4'!T69</f>
        <v>0</v>
      </c>
      <c r="U69" s="201">
        <f t="shared" si="43"/>
        <v>0</v>
      </c>
      <c r="V69" s="106">
        <f>+J69+SUM(N69:T69)</f>
        <v>0</v>
      </c>
      <c r="W69" s="2">
        <f t="shared" si="48"/>
        <v>0</v>
      </c>
      <c r="X69" s="107">
        <f t="shared" si="44"/>
        <v>0</v>
      </c>
      <c r="Y69" s="109"/>
      <c r="Z69" s="106"/>
      <c r="AA69" s="59">
        <f>+'Qtr1'!AA69+'Qtr2'!AA69+'Qtr3'!AA69+'Qtr4'!AA69</f>
        <v>0</v>
      </c>
      <c r="AB69" s="72">
        <f>+'Qtr1'!AB69+'Qtr2'!AB69+'Qtr3'!AB69+'Qtr4'!AB69</f>
        <v>0</v>
      </c>
      <c r="AC69" s="105">
        <f t="shared" si="45"/>
        <v>0</v>
      </c>
      <c r="AD69" s="106">
        <f>V69+Z69+AA69+AB69</f>
        <v>0</v>
      </c>
      <c r="AE69" s="106">
        <f t="shared" si="46"/>
        <v>0</v>
      </c>
      <c r="AF69" s="107">
        <f t="shared" si="47"/>
        <v>0</v>
      </c>
    </row>
    <row r="70" spans="1:32" ht="15" thickBot="1" x14ac:dyDescent="0.35">
      <c r="A70" s="374" t="s">
        <v>18</v>
      </c>
      <c r="B70" s="295">
        <f t="shared" ref="B70:X70" si="49">SUM(B60:B69)</f>
        <v>169830</v>
      </c>
      <c r="C70" s="78">
        <f t="shared" si="49"/>
        <v>0</v>
      </c>
      <c r="D70" s="78">
        <f>SUM(D60:D69)</f>
        <v>61783.69</v>
      </c>
      <c r="E70" s="195">
        <f t="shared" si="49"/>
        <v>231613.69</v>
      </c>
      <c r="F70" s="80">
        <f t="shared" si="49"/>
        <v>0</v>
      </c>
      <c r="G70" s="81">
        <f t="shared" si="49"/>
        <v>0</v>
      </c>
      <c r="H70" s="82">
        <f t="shared" si="49"/>
        <v>0</v>
      </c>
      <c r="I70" s="77">
        <f t="shared" si="49"/>
        <v>169830</v>
      </c>
      <c r="J70" s="81">
        <f t="shared" si="49"/>
        <v>0</v>
      </c>
      <c r="K70" s="81">
        <f t="shared" si="49"/>
        <v>61783.69</v>
      </c>
      <c r="L70" s="79">
        <f t="shared" si="49"/>
        <v>231613.69</v>
      </c>
      <c r="M70" s="337">
        <f t="shared" si="49"/>
        <v>0</v>
      </c>
      <c r="N70" s="260">
        <f t="shared" si="49"/>
        <v>0</v>
      </c>
      <c r="O70" s="260">
        <f t="shared" si="49"/>
        <v>0</v>
      </c>
      <c r="P70" s="260">
        <f t="shared" si="49"/>
        <v>0</v>
      </c>
      <c r="Q70" s="260">
        <f t="shared" si="49"/>
        <v>-8690.09</v>
      </c>
      <c r="R70" s="260">
        <f t="shared" si="49"/>
        <v>0</v>
      </c>
      <c r="S70" s="260">
        <f t="shared" si="49"/>
        <v>0</v>
      </c>
      <c r="T70" s="343">
        <f t="shared" si="49"/>
        <v>0</v>
      </c>
      <c r="U70" s="80">
        <f t="shared" si="49"/>
        <v>169830</v>
      </c>
      <c r="V70" s="81">
        <f t="shared" si="49"/>
        <v>0</v>
      </c>
      <c r="W70" s="81">
        <f t="shared" si="49"/>
        <v>53093.600000000006</v>
      </c>
      <c r="X70" s="79">
        <f t="shared" si="49"/>
        <v>222923.60000000003</v>
      </c>
      <c r="Y70" s="84">
        <f t="shared" ref="Y70:AF70" si="50">SUM(Y60:Y69)</f>
        <v>0</v>
      </c>
      <c r="Z70" s="81">
        <f>SUM(Z60:Z69)</f>
        <v>0</v>
      </c>
      <c r="AA70" s="81">
        <f>SUM(AA60:AA69)</f>
        <v>0</v>
      </c>
      <c r="AB70" s="82">
        <f t="shared" si="50"/>
        <v>48648.173023033931</v>
      </c>
      <c r="AC70" s="77">
        <f t="shared" si="50"/>
        <v>169830</v>
      </c>
      <c r="AD70" s="81">
        <f t="shared" si="50"/>
        <v>0</v>
      </c>
      <c r="AE70" s="81">
        <f t="shared" si="50"/>
        <v>101741.77302303394</v>
      </c>
      <c r="AF70" s="79">
        <f t="shared" si="50"/>
        <v>271571.77302303392</v>
      </c>
    </row>
    <row r="71" spans="1:32" ht="3" customHeight="1" thickTop="1" thickBot="1" x14ac:dyDescent="0.45">
      <c r="A71" s="369"/>
      <c r="B71" s="351"/>
      <c r="C71" s="306"/>
      <c r="D71" s="306"/>
      <c r="E71" s="349"/>
      <c r="F71" s="351"/>
      <c r="G71" s="306"/>
      <c r="H71" s="352"/>
      <c r="I71" s="353"/>
      <c r="J71" s="354"/>
      <c r="K71" s="354"/>
      <c r="L71" s="355"/>
      <c r="M71" s="356"/>
      <c r="N71" s="357"/>
      <c r="O71" s="357"/>
      <c r="P71" s="357"/>
      <c r="Q71" s="357"/>
      <c r="R71" s="357"/>
      <c r="S71" s="357"/>
      <c r="T71" s="358"/>
      <c r="U71" s="351"/>
      <c r="V71" s="306"/>
      <c r="W71" s="306"/>
      <c r="X71" s="349"/>
      <c r="Y71" s="359"/>
      <c r="Z71" s="306"/>
      <c r="AA71" s="306"/>
      <c r="AB71" s="352"/>
      <c r="AC71" s="350"/>
      <c r="AD71" s="306"/>
      <c r="AE71" s="306"/>
      <c r="AF71" s="349"/>
    </row>
    <row r="72" spans="1:32" x14ac:dyDescent="0.3">
      <c r="A72" s="365" t="s">
        <v>111</v>
      </c>
      <c r="B72" s="256">
        <f>+'Qtr1'!B72</f>
        <v>0</v>
      </c>
      <c r="C72" s="137">
        <f>+'Qtr1'!C72</f>
        <v>0</v>
      </c>
      <c r="D72" s="137">
        <f>+'Qtr1'!D72</f>
        <v>79241.22</v>
      </c>
      <c r="E72" s="89">
        <f t="shared" ref="E72:E78" si="51">+B72+C72+D72</f>
        <v>79241.22</v>
      </c>
      <c r="F72" s="87">
        <f>+'Qtr1'!F72+'Qtr2'!F72+'Qtr3'!F72+'Qtr4'!F72</f>
        <v>0</v>
      </c>
      <c r="G72" s="88">
        <f>+'Qtr1'!G72+'Qtr2'!G72+'Qtr3'!G72+'Qtr4'!G72</f>
        <v>0</v>
      </c>
      <c r="H72" s="89">
        <f>+'Qtr1'!H72+'Qtr2'!H72+'Qtr3'!H72+'Qtr4'!H72</f>
        <v>0</v>
      </c>
      <c r="I72" s="87">
        <f t="shared" ref="I72:I78" si="52">B72+F72</f>
        <v>0</v>
      </c>
      <c r="J72" s="88">
        <f>+C72+G72</f>
        <v>0</v>
      </c>
      <c r="K72" s="88">
        <f>+D72+H72</f>
        <v>79241.22</v>
      </c>
      <c r="L72" s="91">
        <f t="shared" ref="L72:L78" si="53">+I72+J72+K72</f>
        <v>79241.22</v>
      </c>
      <c r="M72" s="88">
        <f>+'Qtr1'!M72+'Qtr2'!M72+'Qtr3'!M72+'Qtr4'!M72</f>
        <v>0</v>
      </c>
      <c r="N72" s="88">
        <f>+'Qtr1'!N72+'Qtr2'!N72+'Qtr3'!N72+'Qtr4'!N72</f>
        <v>0</v>
      </c>
      <c r="O72" s="88">
        <f>+'Qtr1'!O72+'Qtr2'!O72+'Qtr3'!O72+'Qtr4'!O72</f>
        <v>0</v>
      </c>
      <c r="P72" s="88">
        <f>+'Qtr1'!P72+'Qtr2'!P72+'Qtr3'!P72+'Qtr4'!P72</f>
        <v>0</v>
      </c>
      <c r="Q72" s="88">
        <f>+'Qtr1'!Q72+'Qtr2'!Q72+'Qtr3'!Q72+'Qtr4'!Q72</f>
        <v>-3266.97</v>
      </c>
      <c r="R72" s="88">
        <f>+'Qtr1'!R72+'Qtr2'!R72+'Qtr3'!R72+'Qtr4'!R72</f>
        <v>0</v>
      </c>
      <c r="S72" s="88">
        <f>+'Qtr1'!S72+'Qtr2'!S72+'Qtr3'!S72+'Qtr4'!S72</f>
        <v>0</v>
      </c>
      <c r="T72" s="89">
        <f>+'Qtr1'!T72+'Qtr2'!T72+'Qtr3'!T72+'Qtr4'!T72</f>
        <v>0</v>
      </c>
      <c r="U72" s="90">
        <f t="shared" ref="U72:U78" si="54">+M72+I72</f>
        <v>0</v>
      </c>
      <c r="V72" s="88">
        <v>0</v>
      </c>
      <c r="W72" s="34">
        <f t="shared" ref="W72:W78" si="55">+K72+SUM(O72:T72)</f>
        <v>75974.25</v>
      </c>
      <c r="X72" s="89">
        <f t="shared" ref="X72:X78" si="56">+U72+V72+W72</f>
        <v>75974.25</v>
      </c>
      <c r="Y72" s="97"/>
      <c r="Z72" s="88"/>
      <c r="AA72" s="88">
        <f>+'Qtr1'!AA72+'Qtr2'!AA72+'Qtr3'!AA72+'Qtr4'!AA72</f>
        <v>0</v>
      </c>
      <c r="AB72" s="89">
        <f>+'Qtr1'!AB72+'Qtr2'!AB72+'Qtr3'!AB72+'Qtr4'!AB72</f>
        <v>16611.294616349824</v>
      </c>
      <c r="AC72" s="87">
        <f t="shared" ref="AC72:AC78" si="57">U72</f>
        <v>0</v>
      </c>
      <c r="AD72" s="88">
        <v>0</v>
      </c>
      <c r="AE72" s="88">
        <f t="shared" ref="AE72:AE78" si="58">W72+AA72+AB72+ZC72</f>
        <v>92585.544616349827</v>
      </c>
      <c r="AF72" s="89">
        <f t="shared" ref="AF72:AF78" si="59">+AC72+AD72+AE72</f>
        <v>92585.544616349827</v>
      </c>
    </row>
    <row r="73" spans="1:32" x14ac:dyDescent="0.3">
      <c r="A73" s="365" t="s">
        <v>112</v>
      </c>
      <c r="B73" s="197">
        <f>+'Qtr1'!B73</f>
        <v>0</v>
      </c>
      <c r="C73" s="59">
        <f>+'Qtr1'!C73</f>
        <v>0</v>
      </c>
      <c r="D73" s="59">
        <f>+'Qtr1'!D73</f>
        <v>294134.24</v>
      </c>
      <c r="E73" s="60">
        <f t="shared" si="51"/>
        <v>294134.24</v>
      </c>
      <c r="F73" s="58">
        <f>+'Qtr1'!F73+'Qtr2'!F73+'Qtr3'!F73+'Qtr4'!F73</f>
        <v>0</v>
      </c>
      <c r="G73" s="59">
        <f>+'Qtr1'!G73+'Qtr2'!G73+'Qtr3'!G73+'Qtr4'!G73</f>
        <v>0</v>
      </c>
      <c r="H73" s="60">
        <f>+'Qtr1'!H73+'Qtr2'!H73+'Qtr3'!H73+'Qtr4'!H73</f>
        <v>0</v>
      </c>
      <c r="I73" s="58">
        <f>B73+F73</f>
        <v>0</v>
      </c>
      <c r="J73" s="59">
        <f>+C73+G73</f>
        <v>0</v>
      </c>
      <c r="K73" s="59">
        <f>+D73+H73</f>
        <v>294134.24</v>
      </c>
      <c r="L73" s="62">
        <f t="shared" si="53"/>
        <v>294134.24</v>
      </c>
      <c r="M73" s="59">
        <f>+'Qtr1'!M73+'Qtr2'!M73+'Qtr3'!M73+'Qtr4'!M73</f>
        <v>0</v>
      </c>
      <c r="N73" s="59">
        <f>+'Qtr1'!N73+'Qtr2'!N73+'Qtr3'!N73+'Qtr4'!N73</f>
        <v>0</v>
      </c>
      <c r="O73" s="59">
        <f>+'Qtr1'!O73+'Qtr2'!O73+'Qtr3'!O73+'Qtr4'!O73</f>
        <v>0</v>
      </c>
      <c r="P73" s="59">
        <f>+'Qtr1'!P73+'Qtr2'!P73+'Qtr3'!P73+'Qtr4'!P73</f>
        <v>0</v>
      </c>
      <c r="Q73" s="59">
        <f>+'Qtr1'!Q73+'Qtr2'!Q73+'Qtr3'!Q73+'Qtr4'!Q73</f>
        <v>-12127.710000000001</v>
      </c>
      <c r="R73" s="59">
        <f>+'Qtr1'!R73+'Qtr2'!R73+'Qtr3'!R73+'Qtr4'!R73</f>
        <v>0</v>
      </c>
      <c r="S73" s="59">
        <f>+'Qtr1'!S73+'Qtr2'!S73+'Qtr3'!S73+'Qtr4'!S73</f>
        <v>0</v>
      </c>
      <c r="T73" s="60">
        <f>+'Qtr1'!T73+'Qtr2'!T73+'Qtr3'!T73+'Qtr4'!T73</f>
        <v>0</v>
      </c>
      <c r="U73" s="197">
        <f>+M73+I73</f>
        <v>0</v>
      </c>
      <c r="V73" s="59"/>
      <c r="W73" s="1">
        <f t="shared" ref="W73" si="60">+K73+SUM(O73:T73)</f>
        <v>282006.52999999997</v>
      </c>
      <c r="X73" s="60">
        <f t="shared" si="56"/>
        <v>282006.52999999997</v>
      </c>
      <c r="Y73" s="61"/>
      <c r="Z73" s="59"/>
      <c r="AA73" s="59">
        <f>+'Qtr1'!AA73+'Qtr2'!AA73+'Qtr3'!AA73+'Qtr4'!AA73</f>
        <v>0</v>
      </c>
      <c r="AB73" s="60">
        <f>+'Qtr1'!AB73+'Qtr2'!AB73+'Qtr3'!AB73+'Qtr4'!AB73</f>
        <v>61439.960365444524</v>
      </c>
      <c r="AC73" s="58">
        <f>U73</f>
        <v>0</v>
      </c>
      <c r="AD73" s="59"/>
      <c r="AE73" s="59">
        <f t="shared" si="58"/>
        <v>343446.49036544451</v>
      </c>
      <c r="AF73" s="60">
        <f t="shared" si="59"/>
        <v>343446.49036544451</v>
      </c>
    </row>
    <row r="74" spans="1:32" x14ac:dyDescent="0.3">
      <c r="A74" s="365" t="s">
        <v>116</v>
      </c>
      <c r="B74" s="197">
        <f>+'Qtr1'!B74</f>
        <v>0</v>
      </c>
      <c r="C74" s="59">
        <f>+'Qtr1'!C74</f>
        <v>0</v>
      </c>
      <c r="D74" s="59">
        <f>+'Qtr1'!D74</f>
        <v>97907.62</v>
      </c>
      <c r="E74" s="60">
        <f t="shared" si="51"/>
        <v>97907.62</v>
      </c>
      <c r="F74" s="58">
        <f>+'Qtr1'!F74+'Qtr2'!F74+'Qtr3'!F74+'Qtr4'!F74</f>
        <v>0</v>
      </c>
      <c r="G74" s="59">
        <f>+'Qtr1'!G74+'Qtr2'!G74+'Qtr3'!G74+'Qtr4'!G74</f>
        <v>0</v>
      </c>
      <c r="H74" s="60">
        <f>+'Qtr1'!H74+'Qtr2'!H74+'Qtr3'!H74+'Qtr4'!H74</f>
        <v>0</v>
      </c>
      <c r="I74" s="58">
        <f t="shared" si="52"/>
        <v>0</v>
      </c>
      <c r="J74" s="59">
        <f t="shared" ref="J74:K77" si="61">+C74+G74</f>
        <v>0</v>
      </c>
      <c r="K74" s="59">
        <f t="shared" si="61"/>
        <v>97907.62</v>
      </c>
      <c r="L74" s="62">
        <f t="shared" si="53"/>
        <v>97907.62</v>
      </c>
      <c r="M74" s="59">
        <f>+'Qtr1'!M74+'Qtr2'!M74+'Qtr3'!M74+'Qtr4'!M74</f>
        <v>0</v>
      </c>
      <c r="N74" s="59">
        <f>+'Qtr1'!N74+'Qtr2'!N74+'Qtr3'!N74+'Qtr4'!N74</f>
        <v>0</v>
      </c>
      <c r="O74" s="59">
        <f>+'Qtr1'!O74+'Qtr2'!O74+'Qtr3'!O74+'Qtr4'!O74</f>
        <v>0</v>
      </c>
      <c r="P74" s="59">
        <f>+'Qtr1'!P74+'Qtr2'!P74+'Qtr3'!P74+'Qtr4'!P74</f>
        <v>0</v>
      </c>
      <c r="Q74" s="59">
        <f>+'Qtr1'!Q74+'Qtr2'!Q74+'Qtr3'!Q74+'Qtr4'!Q74</f>
        <v>-3055.36</v>
      </c>
      <c r="R74" s="59">
        <f>+'Qtr1'!R74+'Qtr2'!R74+'Qtr3'!R74+'Qtr4'!R74</f>
        <v>0</v>
      </c>
      <c r="S74" s="59">
        <f>+'Qtr1'!S74+'Qtr2'!S74+'Qtr3'!S74+'Qtr4'!S74</f>
        <v>0</v>
      </c>
      <c r="T74" s="60">
        <f>+'Qtr1'!T74+'Qtr2'!T74+'Qtr3'!T74+'Qtr4'!T74</f>
        <v>0</v>
      </c>
      <c r="U74" s="197">
        <f t="shared" si="54"/>
        <v>0</v>
      </c>
      <c r="V74" s="59"/>
      <c r="W74" s="1">
        <f t="shared" si="55"/>
        <v>94852.26</v>
      </c>
      <c r="X74" s="60">
        <f t="shared" si="56"/>
        <v>94852.26</v>
      </c>
      <c r="Y74" s="61"/>
      <c r="Z74" s="59"/>
      <c r="AA74" s="59">
        <f>+'Qtr1'!AA74+'Qtr2'!AA74+'Qtr3'!AA74+'Qtr4'!AA74</f>
        <v>0</v>
      </c>
      <c r="AB74" s="60">
        <f>+'Qtr1'!AB74+'Qtr2'!AB74+'Qtr3'!AB74+'Qtr4'!AB74</f>
        <v>20577.788029770421</v>
      </c>
      <c r="AC74" s="58">
        <f t="shared" si="57"/>
        <v>0</v>
      </c>
      <c r="AD74" s="59">
        <v>0</v>
      </c>
      <c r="AE74" s="59">
        <f t="shared" si="58"/>
        <v>115430.04802977042</v>
      </c>
      <c r="AF74" s="60">
        <f t="shared" si="59"/>
        <v>115430.04802977042</v>
      </c>
    </row>
    <row r="75" spans="1:32" x14ac:dyDescent="0.3">
      <c r="A75" s="365"/>
      <c r="B75" s="197">
        <f>+'Qtr1'!B75</f>
        <v>0</v>
      </c>
      <c r="C75" s="59">
        <f>+'Qtr1'!C75</f>
        <v>0</v>
      </c>
      <c r="D75" s="59">
        <f>+'Qtr1'!D75</f>
        <v>0</v>
      </c>
      <c r="E75" s="60">
        <f t="shared" si="51"/>
        <v>0</v>
      </c>
      <c r="F75" s="58">
        <f>+'Qtr1'!F75+'Qtr2'!F75+'Qtr3'!F75+'Qtr4'!F75</f>
        <v>0</v>
      </c>
      <c r="G75" s="59">
        <f>+'Qtr1'!G75+'Qtr2'!G75+'Qtr3'!G75+'Qtr4'!G75</f>
        <v>0</v>
      </c>
      <c r="H75" s="60">
        <f>+'Qtr1'!H75+'Qtr2'!H75+'Qtr3'!H75+'Qtr4'!H75</f>
        <v>0</v>
      </c>
      <c r="I75" s="58">
        <f t="shared" si="52"/>
        <v>0</v>
      </c>
      <c r="J75" s="59">
        <f t="shared" si="61"/>
        <v>0</v>
      </c>
      <c r="K75" s="59">
        <f t="shared" si="61"/>
        <v>0</v>
      </c>
      <c r="L75" s="62">
        <f t="shared" si="53"/>
        <v>0</v>
      </c>
      <c r="M75" s="59">
        <f>+'Qtr1'!M75+'Qtr2'!M75+'Qtr3'!M75+'Qtr4'!M75</f>
        <v>0</v>
      </c>
      <c r="N75" s="59">
        <f>+'Qtr1'!N75+'Qtr2'!N75+'Qtr3'!N75+'Qtr4'!N75</f>
        <v>0</v>
      </c>
      <c r="O75" s="59">
        <f>+'Qtr1'!O75+'Qtr2'!O75+'Qtr3'!O75+'Qtr4'!O75</f>
        <v>0</v>
      </c>
      <c r="P75" s="59">
        <f>+'Qtr1'!P75+'Qtr2'!P75+'Qtr3'!P75+'Qtr4'!P75</f>
        <v>0</v>
      </c>
      <c r="Q75" s="59">
        <f>+'Qtr1'!Q75+'Qtr2'!Q75+'Qtr3'!Q75+'Qtr4'!Q75</f>
        <v>0</v>
      </c>
      <c r="R75" s="59">
        <f>+'Qtr1'!R75+'Qtr2'!R75+'Qtr3'!R75+'Qtr4'!R75</f>
        <v>0</v>
      </c>
      <c r="S75" s="59">
        <f>+'Qtr1'!S75+'Qtr2'!S75+'Qtr3'!S75+'Qtr4'!S75</f>
        <v>0</v>
      </c>
      <c r="T75" s="60">
        <f>+'Qtr1'!T75+'Qtr2'!T75+'Qtr3'!T75+'Qtr4'!T75</f>
        <v>0</v>
      </c>
      <c r="U75" s="197">
        <f t="shared" si="54"/>
        <v>0</v>
      </c>
      <c r="V75" s="59">
        <f t="shared" ref="V75:V78" si="62">+J75+SUM(N75:T75)</f>
        <v>0</v>
      </c>
      <c r="W75" s="1">
        <f t="shared" si="55"/>
        <v>0</v>
      </c>
      <c r="X75" s="60">
        <f t="shared" si="56"/>
        <v>0</v>
      </c>
      <c r="Y75" s="61"/>
      <c r="Z75" s="59"/>
      <c r="AA75" s="59">
        <f>+'Qtr1'!AA75+'Qtr2'!AA75+'Qtr3'!AA75+'Qtr4'!AA75</f>
        <v>0</v>
      </c>
      <c r="AB75" s="60">
        <f>+'Qtr1'!AB75+'Qtr2'!AB75+'Qtr3'!AB75+'Qtr4'!AB75</f>
        <v>0</v>
      </c>
      <c r="AC75" s="58">
        <f t="shared" si="57"/>
        <v>0</v>
      </c>
      <c r="AD75" s="59">
        <f>V75+Z75+AA75+AB75</f>
        <v>0</v>
      </c>
      <c r="AE75" s="59">
        <f t="shared" si="58"/>
        <v>0</v>
      </c>
      <c r="AF75" s="60">
        <f t="shared" si="59"/>
        <v>0</v>
      </c>
    </row>
    <row r="76" spans="1:32" x14ac:dyDescent="0.3">
      <c r="A76" s="365"/>
      <c r="B76" s="197">
        <f>+'Qtr1'!B76</f>
        <v>0</v>
      </c>
      <c r="C76" s="59">
        <f>+'Qtr1'!C76</f>
        <v>0</v>
      </c>
      <c r="D76" s="59">
        <f>+'Qtr1'!D76</f>
        <v>0</v>
      </c>
      <c r="E76" s="60">
        <f t="shared" si="51"/>
        <v>0</v>
      </c>
      <c r="F76" s="58">
        <f>+'Qtr1'!F76+'Qtr2'!F76+'Qtr3'!F76+'Qtr4'!F76</f>
        <v>0</v>
      </c>
      <c r="G76" s="59">
        <f>+'Qtr1'!G76+'Qtr2'!G76+'Qtr3'!G76+'Qtr4'!G76</f>
        <v>0</v>
      </c>
      <c r="H76" s="60">
        <f>+'Qtr1'!H76+'Qtr2'!H76+'Qtr3'!H76+'Qtr4'!H76</f>
        <v>0</v>
      </c>
      <c r="I76" s="58">
        <f t="shared" si="52"/>
        <v>0</v>
      </c>
      <c r="J76" s="59">
        <f t="shared" si="61"/>
        <v>0</v>
      </c>
      <c r="K76" s="59">
        <f t="shared" si="61"/>
        <v>0</v>
      </c>
      <c r="L76" s="62">
        <f t="shared" si="53"/>
        <v>0</v>
      </c>
      <c r="M76" s="59">
        <f>+'Qtr1'!M76+'Qtr2'!M76+'Qtr3'!M76+'Qtr4'!M76</f>
        <v>0</v>
      </c>
      <c r="N76" s="59">
        <f>+'Qtr1'!N76+'Qtr2'!N76+'Qtr3'!N76+'Qtr4'!N76</f>
        <v>0</v>
      </c>
      <c r="O76" s="59">
        <f>+'Qtr1'!O76+'Qtr2'!O76+'Qtr3'!O76+'Qtr4'!O76</f>
        <v>0</v>
      </c>
      <c r="P76" s="59">
        <f>+'Qtr1'!P76+'Qtr2'!P76+'Qtr3'!P76+'Qtr4'!P76</f>
        <v>0</v>
      </c>
      <c r="Q76" s="59">
        <f>+'Qtr1'!Q76+'Qtr2'!Q76+'Qtr3'!Q76+'Qtr4'!Q76</f>
        <v>0</v>
      </c>
      <c r="R76" s="59">
        <f>+'Qtr1'!R76+'Qtr2'!R76+'Qtr3'!R76+'Qtr4'!R76</f>
        <v>0</v>
      </c>
      <c r="S76" s="59">
        <f>+'Qtr1'!S76+'Qtr2'!S76+'Qtr3'!S76+'Qtr4'!S76</f>
        <v>0</v>
      </c>
      <c r="T76" s="60">
        <f>+'Qtr1'!T76+'Qtr2'!T76+'Qtr3'!T76+'Qtr4'!T76</f>
        <v>0</v>
      </c>
      <c r="U76" s="197">
        <f t="shared" si="54"/>
        <v>0</v>
      </c>
      <c r="V76" s="59">
        <f t="shared" si="62"/>
        <v>0</v>
      </c>
      <c r="W76" s="1">
        <f t="shared" si="55"/>
        <v>0</v>
      </c>
      <c r="X76" s="60">
        <f t="shared" si="56"/>
        <v>0</v>
      </c>
      <c r="Y76" s="61"/>
      <c r="Z76" s="59"/>
      <c r="AA76" s="59">
        <f>+'Qtr1'!AA76+'Qtr2'!AA76+'Qtr3'!AA76+'Qtr4'!AA76</f>
        <v>0</v>
      </c>
      <c r="AB76" s="60">
        <f>+'Qtr1'!AB76+'Qtr2'!AB76+'Qtr3'!AB76+'Qtr4'!AB76</f>
        <v>0</v>
      </c>
      <c r="AC76" s="58">
        <f t="shared" si="57"/>
        <v>0</v>
      </c>
      <c r="AD76" s="59">
        <f>V76+Z76+AA76+AB76</f>
        <v>0</v>
      </c>
      <c r="AE76" s="59">
        <f t="shared" si="58"/>
        <v>0</v>
      </c>
      <c r="AF76" s="60">
        <f t="shared" si="59"/>
        <v>0</v>
      </c>
    </row>
    <row r="77" spans="1:32" x14ac:dyDescent="0.3">
      <c r="A77" s="365"/>
      <c r="B77" s="197">
        <f>+'Qtr1'!B77</f>
        <v>0</v>
      </c>
      <c r="C77" s="59">
        <f>+'Qtr1'!C77</f>
        <v>0</v>
      </c>
      <c r="D77" s="59">
        <f>+'Qtr1'!D77</f>
        <v>0</v>
      </c>
      <c r="E77" s="60">
        <f t="shared" si="51"/>
        <v>0</v>
      </c>
      <c r="F77" s="58">
        <f>+'Qtr1'!F77+'Qtr2'!F77+'Qtr3'!F77+'Qtr4'!F77</f>
        <v>0</v>
      </c>
      <c r="G77" s="59">
        <f>+'Qtr1'!G77+'Qtr2'!G77+'Qtr3'!G77+'Qtr4'!G77</f>
        <v>0</v>
      </c>
      <c r="H77" s="60">
        <f>+'Qtr1'!H77+'Qtr2'!H77+'Qtr3'!H77+'Qtr4'!H77</f>
        <v>0</v>
      </c>
      <c r="I77" s="58">
        <f t="shared" si="52"/>
        <v>0</v>
      </c>
      <c r="J77" s="59">
        <f t="shared" si="61"/>
        <v>0</v>
      </c>
      <c r="K77" s="59">
        <f t="shared" si="61"/>
        <v>0</v>
      </c>
      <c r="L77" s="62">
        <f t="shared" si="53"/>
        <v>0</v>
      </c>
      <c r="M77" s="59">
        <f>+'Qtr1'!M77+'Qtr2'!M77+'Qtr3'!M77+'Qtr4'!M77</f>
        <v>0</v>
      </c>
      <c r="N77" s="59">
        <f>+'Qtr1'!N77+'Qtr2'!N77+'Qtr3'!N77+'Qtr4'!N77</f>
        <v>0</v>
      </c>
      <c r="O77" s="59">
        <f>+'Qtr1'!O77+'Qtr2'!O77+'Qtr3'!O77+'Qtr4'!O77</f>
        <v>0</v>
      </c>
      <c r="P77" s="59">
        <f>+'Qtr1'!P77+'Qtr2'!P77+'Qtr3'!P77+'Qtr4'!P77</f>
        <v>0</v>
      </c>
      <c r="Q77" s="59">
        <f>+'Qtr1'!Q77+'Qtr2'!Q77+'Qtr3'!Q77+'Qtr4'!Q77</f>
        <v>0</v>
      </c>
      <c r="R77" s="59">
        <f>+'Qtr1'!R77+'Qtr2'!R77+'Qtr3'!R77+'Qtr4'!R77</f>
        <v>0</v>
      </c>
      <c r="S77" s="59">
        <f>+'Qtr1'!S77+'Qtr2'!S77+'Qtr3'!S77+'Qtr4'!S77</f>
        <v>0</v>
      </c>
      <c r="T77" s="60">
        <f>+'Qtr1'!T77+'Qtr2'!T77+'Qtr3'!T77+'Qtr4'!T77</f>
        <v>0</v>
      </c>
      <c r="U77" s="197">
        <f t="shared" si="54"/>
        <v>0</v>
      </c>
      <c r="V77" s="59">
        <f t="shared" si="62"/>
        <v>0</v>
      </c>
      <c r="W77" s="1">
        <f t="shared" si="55"/>
        <v>0</v>
      </c>
      <c r="X77" s="60">
        <f t="shared" si="56"/>
        <v>0</v>
      </c>
      <c r="Y77" s="61"/>
      <c r="Z77" s="59"/>
      <c r="AA77" s="59">
        <f>+'Qtr1'!AA77+'Qtr2'!AA77+'Qtr3'!AA77+'Qtr4'!AA77</f>
        <v>0</v>
      </c>
      <c r="AB77" s="60">
        <f>+'Qtr1'!AB77+'Qtr2'!AB77+'Qtr3'!AB77+'Qtr4'!AB77</f>
        <v>0</v>
      </c>
      <c r="AC77" s="58">
        <f t="shared" si="57"/>
        <v>0</v>
      </c>
      <c r="AD77" s="59">
        <f>V77+Z77+AA77+AB77</f>
        <v>0</v>
      </c>
      <c r="AE77" s="59">
        <f t="shared" si="58"/>
        <v>0</v>
      </c>
      <c r="AF77" s="60">
        <f t="shared" si="59"/>
        <v>0</v>
      </c>
    </row>
    <row r="78" spans="1:32" ht="15" thickBot="1" x14ac:dyDescent="0.35">
      <c r="A78" s="371" t="s">
        <v>7</v>
      </c>
      <c r="B78" s="90">
        <f>+'Qtr1'!B78</f>
        <v>0</v>
      </c>
      <c r="C78" s="88">
        <f>+'Qtr1'!C78</f>
        <v>0</v>
      </c>
      <c r="D78" s="88">
        <f>+'Qtr1'!D78</f>
        <v>0</v>
      </c>
      <c r="E78" s="107">
        <f t="shared" si="51"/>
        <v>0</v>
      </c>
      <c r="F78" s="70">
        <f>+'Qtr1'!F78+'Qtr2'!F78+'Qtr3'!F78+'Qtr4'!F78</f>
        <v>0</v>
      </c>
      <c r="G78" s="71">
        <f>+'Qtr1'!G78+'Qtr2'!G78+'Qtr3'!G78+'Qtr4'!G78</f>
        <v>0</v>
      </c>
      <c r="H78" s="72">
        <f>+'Qtr1'!H78+'Qtr2'!H78+'Qtr3'!H78+'Qtr4'!H78</f>
        <v>0</v>
      </c>
      <c r="I78" s="105">
        <f t="shared" si="52"/>
        <v>0</v>
      </c>
      <c r="J78" s="106">
        <f>+C78+G78</f>
        <v>0</v>
      </c>
      <c r="K78" s="106">
        <f>+D78+H78</f>
        <v>0</v>
      </c>
      <c r="L78" s="110">
        <f t="shared" si="53"/>
        <v>0</v>
      </c>
      <c r="M78" s="59">
        <f>+'Qtr1'!M78+'Qtr2'!M78+'Qtr3'!M78+'Qtr4'!M78</f>
        <v>0</v>
      </c>
      <c r="N78" s="59">
        <f>+'Qtr1'!N78+'Qtr2'!N78+'Qtr3'!N78+'Qtr4'!N78</f>
        <v>0</v>
      </c>
      <c r="O78" s="59">
        <f>+'Qtr1'!O78+'Qtr2'!O78+'Qtr3'!O78+'Qtr4'!O78</f>
        <v>0</v>
      </c>
      <c r="P78" s="59">
        <f>+'Qtr1'!P78+'Qtr2'!P78+'Qtr3'!P78+'Qtr4'!P78</f>
        <v>0</v>
      </c>
      <c r="Q78" s="59">
        <f>+'Qtr1'!Q78+'Qtr2'!Q78+'Qtr3'!Q78+'Qtr4'!Q78</f>
        <v>0</v>
      </c>
      <c r="R78" s="59">
        <f>+'Qtr1'!R78+'Qtr2'!R78+'Qtr3'!R78+'Qtr4'!R78</f>
        <v>0</v>
      </c>
      <c r="S78" s="59">
        <f>+'Qtr1'!S78+'Qtr2'!S78+'Qtr3'!S78+'Qtr4'!S78</f>
        <v>0</v>
      </c>
      <c r="T78" s="60">
        <f>+'Qtr1'!T78+'Qtr2'!T78+'Qtr3'!T78+'Qtr4'!T78</f>
        <v>0</v>
      </c>
      <c r="U78" s="201">
        <f t="shared" si="54"/>
        <v>0</v>
      </c>
      <c r="V78" s="106">
        <f t="shared" si="62"/>
        <v>0</v>
      </c>
      <c r="W78" s="2">
        <f t="shared" si="55"/>
        <v>0</v>
      </c>
      <c r="X78" s="107">
        <f t="shared" si="56"/>
        <v>0</v>
      </c>
      <c r="Y78" s="109"/>
      <c r="Z78" s="106"/>
      <c r="AA78" s="59">
        <f>+'Qtr1'!AA78+'Qtr2'!AA78+'Qtr3'!AA78+'Qtr4'!AA78</f>
        <v>0</v>
      </c>
      <c r="AB78" s="72">
        <f>+'Qtr1'!AB78+'Qtr2'!AB78+'Qtr3'!AB78+'Qtr4'!AB78</f>
        <v>0</v>
      </c>
      <c r="AC78" s="105">
        <f t="shared" si="57"/>
        <v>0</v>
      </c>
      <c r="AD78" s="106">
        <f>V78+Z78+AA78+AB78</f>
        <v>0</v>
      </c>
      <c r="AE78" s="106">
        <f t="shared" si="58"/>
        <v>0</v>
      </c>
      <c r="AF78" s="107">
        <f t="shared" si="59"/>
        <v>0</v>
      </c>
    </row>
    <row r="79" spans="1:32" ht="15" thickBot="1" x14ac:dyDescent="0.35">
      <c r="A79" s="375" t="s">
        <v>19</v>
      </c>
      <c r="B79" s="80">
        <f t="shared" ref="B79:L79" si="63">SUM(B72:B78)</f>
        <v>0</v>
      </c>
      <c r="C79" s="81">
        <f t="shared" si="63"/>
        <v>0</v>
      </c>
      <c r="D79" s="81">
        <f t="shared" si="63"/>
        <v>471283.07999999996</v>
      </c>
      <c r="E79" s="79">
        <f t="shared" si="63"/>
        <v>471283.07999999996</v>
      </c>
      <c r="F79" s="80">
        <f t="shared" si="63"/>
        <v>0</v>
      </c>
      <c r="G79" s="81">
        <f t="shared" si="63"/>
        <v>0</v>
      </c>
      <c r="H79" s="82">
        <f t="shared" si="63"/>
        <v>0</v>
      </c>
      <c r="I79" s="77">
        <f t="shared" si="63"/>
        <v>0</v>
      </c>
      <c r="J79" s="81">
        <f t="shared" si="63"/>
        <v>0</v>
      </c>
      <c r="K79" s="81"/>
      <c r="L79" s="79">
        <f t="shared" si="63"/>
        <v>471283.07999999996</v>
      </c>
      <c r="M79" s="295">
        <f t="shared" ref="M79:AF79" si="64">SUM(M72:M78)</f>
        <v>0</v>
      </c>
      <c r="N79" s="260">
        <f t="shared" si="64"/>
        <v>0</v>
      </c>
      <c r="O79" s="338">
        <f t="shared" si="64"/>
        <v>0</v>
      </c>
      <c r="P79" s="260">
        <f t="shared" si="64"/>
        <v>0</v>
      </c>
      <c r="Q79" s="260">
        <f t="shared" si="64"/>
        <v>-18450.04</v>
      </c>
      <c r="R79" s="260">
        <f t="shared" si="64"/>
        <v>0</v>
      </c>
      <c r="S79" s="260">
        <f t="shared" si="64"/>
        <v>0</v>
      </c>
      <c r="T79" s="343">
        <f t="shared" si="64"/>
        <v>0</v>
      </c>
      <c r="U79" s="80">
        <f t="shared" si="64"/>
        <v>0</v>
      </c>
      <c r="V79" s="81">
        <f t="shared" si="64"/>
        <v>0</v>
      </c>
      <c r="W79" s="81">
        <f t="shared" si="64"/>
        <v>452833.04</v>
      </c>
      <c r="X79" s="79">
        <f t="shared" si="64"/>
        <v>452833.04</v>
      </c>
      <c r="Y79" s="84">
        <f t="shared" si="64"/>
        <v>0</v>
      </c>
      <c r="Z79" s="81">
        <f>SUM(Z72:Z78)</f>
        <v>0</v>
      </c>
      <c r="AA79" s="81">
        <f>SUM(AA72:AA78)</f>
        <v>0</v>
      </c>
      <c r="AB79" s="82">
        <f t="shared" si="64"/>
        <v>98629.043011564776</v>
      </c>
      <c r="AC79" s="77">
        <f t="shared" si="64"/>
        <v>0</v>
      </c>
      <c r="AD79" s="81">
        <f t="shared" si="64"/>
        <v>0</v>
      </c>
      <c r="AE79" s="81">
        <f t="shared" si="64"/>
        <v>551462.08301156468</v>
      </c>
      <c r="AF79" s="79">
        <f t="shared" si="64"/>
        <v>551462.08301156468</v>
      </c>
    </row>
    <row r="80" spans="1:32" ht="4.5" customHeight="1" thickTop="1" thickBot="1" x14ac:dyDescent="0.45">
      <c r="A80" s="376"/>
      <c r="B80" s="256"/>
      <c r="C80" s="137"/>
      <c r="D80" s="137"/>
      <c r="E80" s="138"/>
      <c r="F80" s="256"/>
      <c r="G80" s="137"/>
      <c r="H80" s="147"/>
      <c r="I80" s="142"/>
      <c r="J80" s="140"/>
      <c r="K80" s="140"/>
      <c r="L80" s="143"/>
      <c r="M80" s="139"/>
      <c r="N80" s="144"/>
      <c r="O80" s="144"/>
      <c r="P80" s="144"/>
      <c r="Q80" s="144"/>
      <c r="R80" s="144"/>
      <c r="S80" s="144"/>
      <c r="T80" s="344"/>
      <c r="U80" s="256"/>
      <c r="V80" s="137"/>
      <c r="W80" s="137"/>
      <c r="X80" s="138"/>
      <c r="Y80" s="146"/>
      <c r="Z80" s="137"/>
      <c r="AA80" s="137"/>
      <c r="AB80" s="147"/>
      <c r="AC80" s="136"/>
      <c r="AD80" s="137"/>
      <c r="AE80" s="137"/>
      <c r="AF80" s="138"/>
    </row>
    <row r="81" spans="1:32" ht="15" thickBot="1" x14ac:dyDescent="0.35">
      <c r="A81" s="377" t="s">
        <v>20</v>
      </c>
      <c r="B81" s="80">
        <f t="shared" ref="B81:AE81" si="65">+B28+B58+B70+B79</f>
        <v>2051182.2100000002</v>
      </c>
      <c r="C81" s="81">
        <f t="shared" si="65"/>
        <v>1761320.4200000002</v>
      </c>
      <c r="D81" s="81">
        <f t="shared" si="65"/>
        <v>533066.77</v>
      </c>
      <c r="E81" s="79">
        <f t="shared" si="65"/>
        <v>4345569.3999999994</v>
      </c>
      <c r="F81" s="80">
        <f t="shared" si="65"/>
        <v>0</v>
      </c>
      <c r="G81" s="81">
        <f t="shared" si="65"/>
        <v>0</v>
      </c>
      <c r="H81" s="82">
        <f t="shared" si="65"/>
        <v>0</v>
      </c>
      <c r="I81" s="77">
        <f t="shared" si="65"/>
        <v>2051182.2100000002</v>
      </c>
      <c r="J81" s="81">
        <f t="shared" si="65"/>
        <v>1761320.4200000002</v>
      </c>
      <c r="K81" s="81">
        <f t="shared" si="65"/>
        <v>61783.69</v>
      </c>
      <c r="L81" s="79">
        <f t="shared" si="65"/>
        <v>4345569.4000000004</v>
      </c>
      <c r="M81" s="80">
        <f t="shared" si="65"/>
        <v>42007.75</v>
      </c>
      <c r="N81" s="131">
        <f t="shared" si="65"/>
        <v>16450.8</v>
      </c>
      <c r="O81" s="131">
        <f t="shared" si="65"/>
        <v>0</v>
      </c>
      <c r="P81" s="131">
        <f t="shared" si="65"/>
        <v>0</v>
      </c>
      <c r="Q81" s="131">
        <f t="shared" si="65"/>
        <v>-172137.13999999998</v>
      </c>
      <c r="R81" s="131">
        <f t="shared" si="65"/>
        <v>0</v>
      </c>
      <c r="S81" s="131">
        <f t="shared" si="65"/>
        <v>0</v>
      </c>
      <c r="T81" s="345">
        <f>+T28+T58+T70+T79</f>
        <v>0</v>
      </c>
      <c r="U81" s="80">
        <f t="shared" si="65"/>
        <v>2093189.9600000002</v>
      </c>
      <c r="V81" s="81">
        <f t="shared" si="65"/>
        <v>1632774.21</v>
      </c>
      <c r="W81" s="81">
        <f t="shared" si="65"/>
        <v>505926.64</v>
      </c>
      <c r="X81" s="79">
        <f t="shared" si="65"/>
        <v>4231890.8100000005</v>
      </c>
      <c r="Y81" s="84">
        <f t="shared" si="65"/>
        <v>0</v>
      </c>
      <c r="Z81" s="81">
        <f t="shared" si="65"/>
        <v>0</v>
      </c>
      <c r="AA81" s="81">
        <f t="shared" si="65"/>
        <v>0</v>
      </c>
      <c r="AB81" s="82">
        <f t="shared" si="65"/>
        <v>916413.7</v>
      </c>
      <c r="AC81" s="77">
        <f t="shared" si="65"/>
        <v>2093189.9600000002</v>
      </c>
      <c r="AD81" s="81">
        <f t="shared" si="65"/>
        <v>2401910.693965401</v>
      </c>
      <c r="AE81" s="81">
        <f t="shared" si="65"/>
        <v>653203.85603459866</v>
      </c>
      <c r="AF81" s="79">
        <f>+AF28+AF58+AF70+AF79</f>
        <v>5148304.51</v>
      </c>
    </row>
    <row r="82" spans="1:32" ht="15" customHeight="1" thickTop="1" thickBot="1" x14ac:dyDescent="0.35">
      <c r="A82" s="229" t="s">
        <v>71</v>
      </c>
      <c r="B82" s="257"/>
      <c r="C82" s="231"/>
      <c r="D82" s="231"/>
      <c r="E82" s="232"/>
      <c r="F82" s="257"/>
      <c r="G82" s="231"/>
      <c r="H82" s="240"/>
      <c r="I82" s="236"/>
      <c r="J82" s="234"/>
      <c r="K82" s="234"/>
      <c r="L82" s="237"/>
      <c r="M82" s="339"/>
      <c r="N82" s="340"/>
      <c r="O82" s="340"/>
      <c r="P82" s="340"/>
      <c r="Q82" s="340"/>
      <c r="R82" s="340"/>
      <c r="S82" s="340"/>
      <c r="T82" s="346"/>
      <c r="U82" s="257"/>
      <c r="V82" s="231"/>
      <c r="W82" s="231"/>
      <c r="X82" s="232"/>
      <c r="Y82" s="239"/>
      <c r="Z82" s="231"/>
      <c r="AA82" s="231"/>
      <c r="AB82" s="240"/>
      <c r="AC82" s="230"/>
      <c r="AD82" s="231"/>
      <c r="AE82" s="231"/>
      <c r="AF82" s="232"/>
    </row>
    <row r="83" spans="1:32" ht="15" thickTop="1" x14ac:dyDescent="0.3">
      <c r="A83" s="378" t="s">
        <v>113</v>
      </c>
      <c r="B83" s="90">
        <f>+'Qtr1'!B83</f>
        <v>220739.9</v>
      </c>
      <c r="C83" s="88">
        <f>+'Qtr1'!C83</f>
        <v>0</v>
      </c>
      <c r="D83" s="88">
        <f>+'Qtr1'!D83</f>
        <v>0</v>
      </c>
      <c r="E83" s="91">
        <f t="shared" ref="E83:E89" si="66">+B83+C83+D83</f>
        <v>220739.9</v>
      </c>
      <c r="F83" s="360">
        <f>+'Qtr1'!F83+'Qtr2'!F83+'Qtr3'!F83+'Qtr4'!F83</f>
        <v>15312.38</v>
      </c>
      <c r="G83" s="88">
        <f>+'Qtr1'!G83+'Qtr2'!G83+'Qtr3'!G83+'Qtr4'!G83</f>
        <v>0</v>
      </c>
      <c r="H83" s="89">
        <f>+'Qtr1'!H83+'Qtr2'!H83+'Qtr3'!H83+'Qtr4'!H83</f>
        <v>0</v>
      </c>
      <c r="I83" s="87">
        <f t="shared" ref="I83:I89" si="67">B83+F83</f>
        <v>236052.28</v>
      </c>
      <c r="J83" s="88">
        <f t="shared" ref="J83:K89" si="68">+C83+G83</f>
        <v>0</v>
      </c>
      <c r="K83" s="88">
        <f t="shared" si="68"/>
        <v>0</v>
      </c>
      <c r="L83" s="91">
        <f t="shared" ref="L83:L89" si="69">+I83+J83+K83</f>
        <v>236052.28</v>
      </c>
      <c r="M83" s="59">
        <f>+'Qtr1'!M83+'Qtr2'!M83+'Qtr3'!M83+'Qtr4'!M83</f>
        <v>12467.97</v>
      </c>
      <c r="N83" s="59">
        <f>+'Qtr1'!N83+'Qtr2'!N83+'Qtr3'!N83+'Qtr4'!N83</f>
        <v>0</v>
      </c>
      <c r="O83" s="59">
        <f>+'Qtr1'!O83+'Qtr2'!O83+'Qtr3'!O83+'Qtr4'!O83</f>
        <v>0</v>
      </c>
      <c r="P83" s="59">
        <f>+'Qtr1'!P83+'Qtr2'!P83+'Qtr3'!P83+'Qtr4'!P83</f>
        <v>0</v>
      </c>
      <c r="Q83" s="59">
        <f>+'Qtr1'!Q83+'Qtr2'!Q83+'Qtr3'!Q83+'Qtr4'!Q83</f>
        <v>0</v>
      </c>
      <c r="R83" s="59">
        <f>+'Qtr1'!R83+'Qtr2'!R83+'Qtr3'!R83+'Qtr4'!R83</f>
        <v>0</v>
      </c>
      <c r="S83" s="59">
        <f>+'Qtr1'!S83+'Qtr2'!S83+'Qtr3'!S83+'Qtr4'!S83</f>
        <v>0</v>
      </c>
      <c r="T83" s="60">
        <f>+'Qtr1'!T83+'Qtr2'!T83+'Qtr3'!T83+'Qtr4'!T83</f>
        <v>0</v>
      </c>
      <c r="U83" s="90">
        <f t="shared" ref="U83:U89" si="70">+M83+I83</f>
        <v>248520.25</v>
      </c>
      <c r="V83" s="250">
        <f>+J83</f>
        <v>0</v>
      </c>
      <c r="W83" s="227"/>
      <c r="X83" s="89">
        <f t="shared" ref="X83:X89" si="71">+U83+V83+W83</f>
        <v>248520.25</v>
      </c>
      <c r="Y83" s="228"/>
      <c r="Z83" s="227"/>
      <c r="AA83" s="227"/>
      <c r="AB83" s="89">
        <f>+'Qtr1'!AB83+'Qtr2'!AB83+'Qtr3'!AB83+'Qtr4'!AB83</f>
        <v>0</v>
      </c>
      <c r="AC83" s="87">
        <f t="shared" ref="AC83:AC89" si="72">U83</f>
        <v>248520.25</v>
      </c>
      <c r="AD83" s="88">
        <f>+V83+AB83</f>
        <v>0</v>
      </c>
      <c r="AE83" s="88"/>
      <c r="AF83" s="89">
        <f t="shared" ref="AF83:AF89" si="73">+AC83+AD83+AE83</f>
        <v>248520.25</v>
      </c>
    </row>
    <row r="84" spans="1:32" x14ac:dyDescent="0.3">
      <c r="A84" s="370" t="s">
        <v>114</v>
      </c>
      <c r="B84" s="197">
        <f>+'Qtr1'!B84</f>
        <v>14771.69</v>
      </c>
      <c r="C84" s="59">
        <f>+'Qtr1'!C84</f>
        <v>0</v>
      </c>
      <c r="D84" s="59">
        <f>+'Qtr1'!D84</f>
        <v>0</v>
      </c>
      <c r="E84" s="62">
        <f t="shared" si="66"/>
        <v>14771.69</v>
      </c>
      <c r="F84" s="58">
        <f>+'Qtr1'!F84+'Qtr2'!F84+'Qtr3'!F84+'Qtr4'!F84</f>
        <v>0</v>
      </c>
      <c r="G84" s="59">
        <f>+'Qtr1'!G84+'Qtr2'!G84+'Qtr3'!G84+'Qtr4'!G84</f>
        <v>0</v>
      </c>
      <c r="H84" s="60">
        <f>+'Qtr1'!H84+'Qtr2'!H84+'Qtr3'!H84+'Qtr4'!H84</f>
        <v>0</v>
      </c>
      <c r="I84" s="58">
        <f t="shared" si="67"/>
        <v>14771.69</v>
      </c>
      <c r="J84" s="59">
        <f t="shared" si="68"/>
        <v>0</v>
      </c>
      <c r="K84" s="59">
        <f t="shared" si="68"/>
        <v>0</v>
      </c>
      <c r="L84" s="62">
        <f t="shared" si="69"/>
        <v>14771.69</v>
      </c>
      <c r="M84" s="59"/>
      <c r="N84" s="59"/>
      <c r="O84" s="59"/>
      <c r="P84" s="59"/>
      <c r="Q84" s="59"/>
      <c r="R84" s="59"/>
      <c r="S84" s="59"/>
      <c r="T84" s="60"/>
      <c r="U84" s="197">
        <f t="shared" si="70"/>
        <v>14771.69</v>
      </c>
      <c r="V84" s="6">
        <f t="shared" ref="V84:V89" si="74">+J84</f>
        <v>0</v>
      </c>
      <c r="W84" s="33"/>
      <c r="X84" s="60">
        <f t="shared" si="71"/>
        <v>14771.69</v>
      </c>
      <c r="Y84" s="149"/>
      <c r="Z84" s="33"/>
      <c r="AA84" s="33"/>
      <c r="AB84" s="60">
        <f>+'Qtr1'!AB84+'Qtr2'!AB84+'Qtr3'!AB84+'Qtr4'!AB84</f>
        <v>0</v>
      </c>
      <c r="AC84" s="58">
        <f t="shared" si="72"/>
        <v>14771.69</v>
      </c>
      <c r="AD84" s="59">
        <f t="shared" ref="AD84:AD89" si="75">+V84+AB84</f>
        <v>0</v>
      </c>
      <c r="AE84" s="59"/>
      <c r="AF84" s="60">
        <f t="shared" si="73"/>
        <v>14771.69</v>
      </c>
    </row>
    <row r="85" spans="1:32" x14ac:dyDescent="0.3">
      <c r="A85" s="370" t="s">
        <v>117</v>
      </c>
      <c r="B85" s="197">
        <f>+'Qtr1'!B85</f>
        <v>343950.25</v>
      </c>
      <c r="C85" s="59">
        <f>+'Qtr1'!C85</f>
        <v>0</v>
      </c>
      <c r="D85" s="59">
        <f>+'Qtr1'!D85</f>
        <v>0</v>
      </c>
      <c r="E85" s="62">
        <f t="shared" si="66"/>
        <v>343950.25</v>
      </c>
      <c r="F85" s="58">
        <f>+'Qtr1'!F85+'Qtr2'!F85+'Qtr3'!F85+'Qtr4'!F85</f>
        <v>0</v>
      </c>
      <c r="G85" s="59">
        <f>+'Qtr1'!G85+'Qtr2'!G85+'Qtr3'!G85+'Qtr4'!G85</f>
        <v>0</v>
      </c>
      <c r="H85" s="60">
        <f>+'Qtr1'!H85+'Qtr2'!H85+'Qtr3'!H85+'Qtr4'!H85</f>
        <v>0</v>
      </c>
      <c r="I85" s="58">
        <f t="shared" si="67"/>
        <v>343950.25</v>
      </c>
      <c r="J85" s="59">
        <f t="shared" si="68"/>
        <v>0</v>
      </c>
      <c r="K85" s="59">
        <f t="shared" si="68"/>
        <v>0</v>
      </c>
      <c r="L85" s="62">
        <f t="shared" si="69"/>
        <v>343950.25</v>
      </c>
      <c r="M85" s="59">
        <f>+'Qtr1'!M85+'Qtr2'!M85+'Qtr3'!M85+'Qtr4'!M85</f>
        <v>-5344.91</v>
      </c>
      <c r="N85" s="59">
        <f>+'Qtr1'!N85+'Qtr2'!N85+'Qtr3'!N85+'Qtr4'!N85</f>
        <v>0</v>
      </c>
      <c r="O85" s="59">
        <f>+'Qtr1'!O85+'Qtr2'!O85+'Qtr3'!O85+'Qtr4'!O85</f>
        <v>0</v>
      </c>
      <c r="P85" s="59">
        <f>+'Qtr1'!P85+'Qtr2'!P85+'Qtr3'!P85+'Qtr4'!P85</f>
        <v>0</v>
      </c>
      <c r="Q85" s="59">
        <f>+'Qtr1'!Q85+'Qtr2'!Q85+'Qtr3'!Q85+'Qtr4'!Q85</f>
        <v>0</v>
      </c>
      <c r="R85" s="59">
        <f>+'Qtr1'!R85+'Qtr2'!R85+'Qtr3'!R85+'Qtr4'!R85</f>
        <v>0</v>
      </c>
      <c r="S85" s="59">
        <f>+'Qtr1'!S85+'Qtr2'!S85+'Qtr3'!S85+'Qtr4'!S85</f>
        <v>0</v>
      </c>
      <c r="T85" s="60">
        <f>+'Qtr1'!T85+'Qtr2'!T85+'Qtr3'!T85+'Qtr4'!T85</f>
        <v>0</v>
      </c>
      <c r="U85" s="197">
        <f t="shared" si="70"/>
        <v>338605.34</v>
      </c>
      <c r="V85" s="6">
        <f t="shared" si="74"/>
        <v>0</v>
      </c>
      <c r="W85" s="33"/>
      <c r="X85" s="60">
        <f t="shared" si="71"/>
        <v>338605.34</v>
      </c>
      <c r="Y85" s="149"/>
      <c r="Z85" s="33"/>
      <c r="AA85" s="33"/>
      <c r="AB85" s="60">
        <f>+'Qtr1'!AB85+'Qtr2'!AB85+'Qtr3'!AB85+'Qtr4'!AB85</f>
        <v>0</v>
      </c>
      <c r="AC85" s="58">
        <f t="shared" si="72"/>
        <v>338605.34</v>
      </c>
      <c r="AD85" s="59">
        <f t="shared" si="75"/>
        <v>0</v>
      </c>
      <c r="AE85" s="59"/>
      <c r="AF85" s="60">
        <f t="shared" si="73"/>
        <v>338605.34</v>
      </c>
    </row>
    <row r="86" spans="1:32" x14ac:dyDescent="0.3">
      <c r="A86" s="370"/>
      <c r="B86" s="197">
        <f>+'Qtr1'!B86</f>
        <v>0</v>
      </c>
      <c r="C86" s="59">
        <f>+'Qtr1'!C86</f>
        <v>0</v>
      </c>
      <c r="D86" s="59">
        <f>+'Qtr1'!D86</f>
        <v>0</v>
      </c>
      <c r="E86" s="62">
        <f t="shared" si="66"/>
        <v>0</v>
      </c>
      <c r="F86" s="58">
        <f>+'Qtr1'!F86+'Qtr2'!F86+'Qtr3'!F86+'Qtr4'!F86</f>
        <v>0</v>
      </c>
      <c r="G86" s="59">
        <f>+'Qtr1'!G86+'Qtr2'!G86+'Qtr3'!G86+'Qtr4'!G86</f>
        <v>0</v>
      </c>
      <c r="H86" s="60">
        <f>+'Qtr1'!H86+'Qtr2'!H86+'Qtr3'!H86+'Qtr4'!H86</f>
        <v>0</v>
      </c>
      <c r="I86" s="58">
        <f t="shared" si="67"/>
        <v>0</v>
      </c>
      <c r="J86" s="59">
        <f t="shared" si="68"/>
        <v>0</v>
      </c>
      <c r="K86" s="59">
        <f t="shared" si="68"/>
        <v>0</v>
      </c>
      <c r="L86" s="62">
        <f t="shared" si="69"/>
        <v>0</v>
      </c>
      <c r="M86" s="59"/>
      <c r="N86" s="59"/>
      <c r="O86" s="59"/>
      <c r="P86" s="59"/>
      <c r="Q86" s="59"/>
      <c r="R86" s="59"/>
      <c r="S86" s="59"/>
      <c r="T86" s="60"/>
      <c r="U86" s="197">
        <f t="shared" si="70"/>
        <v>0</v>
      </c>
      <c r="V86" s="6">
        <f t="shared" si="74"/>
        <v>0</v>
      </c>
      <c r="W86" s="33"/>
      <c r="X86" s="60">
        <f t="shared" si="71"/>
        <v>0</v>
      </c>
      <c r="Y86" s="149"/>
      <c r="Z86" s="33"/>
      <c r="AA86" s="33"/>
      <c r="AB86" s="60">
        <f>+'Qtr1'!AB86+'Qtr2'!AB86+'Qtr3'!AB86+'Qtr4'!AB86</f>
        <v>0</v>
      </c>
      <c r="AC86" s="58">
        <f t="shared" si="72"/>
        <v>0</v>
      </c>
      <c r="AD86" s="59">
        <f t="shared" si="75"/>
        <v>0</v>
      </c>
      <c r="AE86" s="59"/>
      <c r="AF86" s="60">
        <f t="shared" si="73"/>
        <v>0</v>
      </c>
    </row>
    <row r="87" spans="1:32" x14ac:dyDescent="0.3">
      <c r="A87" s="370"/>
      <c r="B87" s="197">
        <f>+'Qtr1'!B87</f>
        <v>0</v>
      </c>
      <c r="C87" s="59">
        <f>+'Qtr1'!C87</f>
        <v>0</v>
      </c>
      <c r="D87" s="59">
        <f>+'Qtr1'!D87</f>
        <v>0</v>
      </c>
      <c r="E87" s="62">
        <f t="shared" si="66"/>
        <v>0</v>
      </c>
      <c r="F87" s="58">
        <f>+'Qtr1'!F87+'Qtr2'!F87+'Qtr3'!F87+'Qtr4'!F87</f>
        <v>0</v>
      </c>
      <c r="G87" s="59">
        <f>+'Qtr1'!G87+'Qtr2'!G87+'Qtr3'!G87+'Qtr4'!G87</f>
        <v>0</v>
      </c>
      <c r="H87" s="60">
        <f>+'Qtr1'!H87+'Qtr2'!H87+'Qtr3'!H87+'Qtr4'!H87</f>
        <v>0</v>
      </c>
      <c r="I87" s="58">
        <f t="shared" si="67"/>
        <v>0</v>
      </c>
      <c r="J87" s="59">
        <f t="shared" si="68"/>
        <v>0</v>
      </c>
      <c r="K87" s="59">
        <f t="shared" si="68"/>
        <v>0</v>
      </c>
      <c r="L87" s="62">
        <f t="shared" si="69"/>
        <v>0</v>
      </c>
      <c r="M87" s="59">
        <f>+'Qtr1'!M87+'Qtr2'!M87+'Qtr3'!M87+'Qtr4'!M87</f>
        <v>0</v>
      </c>
      <c r="N87" s="59">
        <f>+'Qtr1'!N87+'Qtr2'!N87+'Qtr3'!N87+'Qtr4'!N87</f>
        <v>0</v>
      </c>
      <c r="O87" s="59">
        <f>+'Qtr1'!O87+'Qtr2'!O87+'Qtr3'!O87+'Qtr4'!O87</f>
        <v>0</v>
      </c>
      <c r="P87" s="59">
        <f>+'Qtr1'!P87+'Qtr2'!P87+'Qtr3'!P87+'Qtr4'!P87</f>
        <v>0</v>
      </c>
      <c r="Q87" s="59">
        <f>+'Qtr1'!Q87+'Qtr2'!Q87+'Qtr3'!Q87+'Qtr4'!Q87</f>
        <v>0</v>
      </c>
      <c r="R87" s="59">
        <f>+'Qtr1'!R87+'Qtr2'!R87+'Qtr3'!R87+'Qtr4'!R87</f>
        <v>0</v>
      </c>
      <c r="S87" s="59">
        <f>+'Qtr1'!S87+'Qtr2'!S87+'Qtr3'!S87+'Qtr4'!S87</f>
        <v>0</v>
      </c>
      <c r="T87" s="60">
        <f>+'Qtr1'!T87+'Qtr2'!T87+'Qtr3'!T87+'Qtr4'!T87</f>
        <v>0</v>
      </c>
      <c r="U87" s="197">
        <f t="shared" si="70"/>
        <v>0</v>
      </c>
      <c r="V87" s="6">
        <f t="shared" si="74"/>
        <v>0</v>
      </c>
      <c r="W87" s="33"/>
      <c r="X87" s="60">
        <f t="shared" si="71"/>
        <v>0</v>
      </c>
      <c r="Y87" s="149"/>
      <c r="Z87" s="33"/>
      <c r="AA87" s="33"/>
      <c r="AB87" s="60">
        <f>+'Qtr1'!AB87+'Qtr2'!AB87+'Qtr3'!AB87+'Qtr4'!AB87</f>
        <v>0</v>
      </c>
      <c r="AC87" s="58">
        <f t="shared" si="72"/>
        <v>0</v>
      </c>
      <c r="AD87" s="59">
        <f t="shared" si="75"/>
        <v>0</v>
      </c>
      <c r="AE87" s="59"/>
      <c r="AF87" s="60">
        <f t="shared" si="73"/>
        <v>0</v>
      </c>
    </row>
    <row r="88" spans="1:32" x14ac:dyDescent="0.3">
      <c r="A88" s="370"/>
      <c r="B88" s="197">
        <f>+'Qtr1'!B88</f>
        <v>0</v>
      </c>
      <c r="C88" s="59">
        <f>+'Qtr1'!C88</f>
        <v>0</v>
      </c>
      <c r="D88" s="59">
        <f>+'Qtr1'!D88</f>
        <v>0</v>
      </c>
      <c r="E88" s="62">
        <f t="shared" si="66"/>
        <v>0</v>
      </c>
      <c r="F88" s="58">
        <f>+'Qtr1'!F88+'Qtr2'!F88+'Qtr3'!F88+'Qtr4'!F88</f>
        <v>0</v>
      </c>
      <c r="G88" s="59">
        <f>+'Qtr1'!G88+'Qtr2'!G88+'Qtr3'!G88+'Qtr4'!G88</f>
        <v>0</v>
      </c>
      <c r="H88" s="60">
        <f>+'Qtr1'!H88+'Qtr2'!H88+'Qtr3'!H88+'Qtr4'!H88</f>
        <v>0</v>
      </c>
      <c r="I88" s="58">
        <f t="shared" si="67"/>
        <v>0</v>
      </c>
      <c r="J88" s="59">
        <f t="shared" si="68"/>
        <v>0</v>
      </c>
      <c r="K88" s="59">
        <f t="shared" si="68"/>
        <v>0</v>
      </c>
      <c r="L88" s="62">
        <f t="shared" si="69"/>
        <v>0</v>
      </c>
      <c r="M88" s="59"/>
      <c r="N88" s="59"/>
      <c r="O88" s="59"/>
      <c r="P88" s="59"/>
      <c r="Q88" s="59"/>
      <c r="R88" s="59"/>
      <c r="S88" s="59"/>
      <c r="T88" s="60"/>
      <c r="U88" s="197">
        <f t="shared" si="70"/>
        <v>0</v>
      </c>
      <c r="V88" s="6">
        <f t="shared" si="74"/>
        <v>0</v>
      </c>
      <c r="W88" s="33"/>
      <c r="X88" s="60">
        <f t="shared" si="71"/>
        <v>0</v>
      </c>
      <c r="Y88" s="149"/>
      <c r="Z88" s="33"/>
      <c r="AA88" s="33"/>
      <c r="AB88" s="60">
        <f>+'Qtr1'!AB88+'Qtr2'!AB88+'Qtr3'!AB88+'Qtr4'!AB88</f>
        <v>0</v>
      </c>
      <c r="AC88" s="58">
        <f t="shared" si="72"/>
        <v>0</v>
      </c>
      <c r="AD88" s="59">
        <f t="shared" si="75"/>
        <v>0</v>
      </c>
      <c r="AE88" s="59"/>
      <c r="AF88" s="60">
        <f t="shared" si="73"/>
        <v>0</v>
      </c>
    </row>
    <row r="89" spans="1:32" ht="15" thickBot="1" x14ac:dyDescent="0.35">
      <c r="A89" s="379"/>
      <c r="B89" s="198">
        <f>+'Qtr1'!B89</f>
        <v>0</v>
      </c>
      <c r="C89" s="71">
        <f>+'Qtr1'!C89</f>
        <v>0</v>
      </c>
      <c r="D89" s="71">
        <f>+'Qtr1'!D89</f>
        <v>0</v>
      </c>
      <c r="E89" s="72">
        <f t="shared" si="66"/>
        <v>0</v>
      </c>
      <c r="F89" s="70">
        <f>+'Qtr1'!F89+'Qtr2'!F89+'Qtr3'!F89+'Qtr4'!F89</f>
        <v>0</v>
      </c>
      <c r="G89" s="71">
        <f>+'Qtr1'!G89+'Qtr2'!G89+'Qtr3'!G89+'Qtr4'!G89</f>
        <v>0</v>
      </c>
      <c r="H89" s="72">
        <f>+'Qtr1'!H89+'Qtr2'!H89+'Qtr3'!H89+'Qtr4'!H89</f>
        <v>0</v>
      </c>
      <c r="I89" s="105">
        <f t="shared" si="67"/>
        <v>0</v>
      </c>
      <c r="J89" s="106">
        <f t="shared" si="68"/>
        <v>0</v>
      </c>
      <c r="K89" s="71">
        <f t="shared" si="68"/>
        <v>0</v>
      </c>
      <c r="L89" s="75">
        <f t="shared" si="69"/>
        <v>0</v>
      </c>
      <c r="M89" s="71">
        <f>+'Qtr1'!M89+'Qtr2'!M89+'Qtr3'!M89+'Qtr4'!M89</f>
        <v>0</v>
      </c>
      <c r="N89" s="71">
        <f>+'Qtr1'!N89+'Qtr2'!N89+'Qtr3'!N89+'Qtr4'!N89</f>
        <v>0</v>
      </c>
      <c r="O89" s="71">
        <f>+'Qtr1'!O89+'Qtr2'!O89+'Qtr3'!O89+'Qtr4'!O89</f>
        <v>0</v>
      </c>
      <c r="P89" s="71">
        <f>+'Qtr1'!P89+'Qtr2'!P89+'Qtr3'!P89+'Qtr4'!P89</f>
        <v>0</v>
      </c>
      <c r="Q89" s="71">
        <f>+'Qtr1'!Q89+'Qtr2'!Q89+'Qtr3'!Q89+'Qtr4'!Q89</f>
        <v>0</v>
      </c>
      <c r="R89" s="71">
        <f>+'Qtr1'!R89+'Qtr2'!R89+'Qtr3'!R89+'Qtr4'!R89</f>
        <v>0</v>
      </c>
      <c r="S89" s="71">
        <f>+'Qtr1'!S89+'Qtr2'!S89+'Qtr3'!S89+'Qtr4'!S89</f>
        <v>0</v>
      </c>
      <c r="T89" s="72">
        <f>+'Qtr1'!T89+'Qtr2'!T89+'Qtr3'!T89+'Qtr4'!T89</f>
        <v>0</v>
      </c>
      <c r="U89" s="198">
        <f t="shared" si="70"/>
        <v>0</v>
      </c>
      <c r="V89" s="348">
        <f t="shared" si="74"/>
        <v>0</v>
      </c>
      <c r="W89" s="222"/>
      <c r="X89" s="72">
        <f t="shared" si="71"/>
        <v>0</v>
      </c>
      <c r="Y89" s="314"/>
      <c r="Z89" s="222"/>
      <c r="AA89" s="222"/>
      <c r="AB89" s="72">
        <f>+'Qtr1'!AB89+'Qtr2'!AB89+'Qtr3'!AB89+'Qtr4'!AB89</f>
        <v>0</v>
      </c>
      <c r="AC89" s="70">
        <f t="shared" si="72"/>
        <v>0</v>
      </c>
      <c r="AD89" s="71">
        <f t="shared" si="75"/>
        <v>0</v>
      </c>
      <c r="AE89" s="71"/>
      <c r="AF89" s="72">
        <f t="shared" si="73"/>
        <v>0</v>
      </c>
    </row>
    <row r="90" spans="1:32" ht="15" thickBot="1" x14ac:dyDescent="0.35">
      <c r="A90" s="384" t="s">
        <v>21</v>
      </c>
      <c r="B90" s="341">
        <f>+B81+SUM(B83:B89)</f>
        <v>2630644.0500000003</v>
      </c>
      <c r="C90" s="333">
        <f t="shared" ref="C90:H90" si="76">+C81+SUM(C83:C89)</f>
        <v>1761320.4200000002</v>
      </c>
      <c r="D90" s="333">
        <f t="shared" si="76"/>
        <v>533066.77</v>
      </c>
      <c r="E90" s="334">
        <f t="shared" si="76"/>
        <v>4925031.2399999993</v>
      </c>
      <c r="F90" s="335">
        <f t="shared" si="76"/>
        <v>15312.38</v>
      </c>
      <c r="G90" s="335">
        <f t="shared" si="76"/>
        <v>0</v>
      </c>
      <c r="H90" s="335">
        <f t="shared" si="76"/>
        <v>0</v>
      </c>
      <c r="I90" s="276">
        <f t="shared" ref="I90:L90" si="77">+I81+SUM(I83:I89)</f>
        <v>2645956.4300000002</v>
      </c>
      <c r="J90" s="277">
        <f t="shared" si="77"/>
        <v>1761320.4200000002</v>
      </c>
      <c r="K90" s="333">
        <f t="shared" si="77"/>
        <v>61783.69</v>
      </c>
      <c r="L90" s="334">
        <f t="shared" si="77"/>
        <v>4940343.62</v>
      </c>
      <c r="M90" s="341">
        <f>+M81+SUM(M83:M89)</f>
        <v>49130.81</v>
      </c>
      <c r="N90" s="333">
        <f t="shared" ref="N90:T90" si="78">+N81+SUM(N83:N89)</f>
        <v>16450.8</v>
      </c>
      <c r="O90" s="333">
        <f t="shared" si="78"/>
        <v>0</v>
      </c>
      <c r="P90" s="333">
        <f t="shared" si="78"/>
        <v>0</v>
      </c>
      <c r="Q90" s="333">
        <f t="shared" si="78"/>
        <v>-172137.13999999998</v>
      </c>
      <c r="R90" s="333">
        <f t="shared" si="78"/>
        <v>0</v>
      </c>
      <c r="S90" s="333">
        <f t="shared" si="78"/>
        <v>0</v>
      </c>
      <c r="T90" s="334">
        <f t="shared" si="78"/>
        <v>0</v>
      </c>
      <c r="U90" s="341">
        <f>+U81+SUM(U83:U89)</f>
        <v>2695087.24</v>
      </c>
      <c r="V90" s="333">
        <f t="shared" ref="V90:W90" si="79">+V81+SUM(V83:V89)</f>
        <v>1632774.21</v>
      </c>
      <c r="W90" s="333">
        <f t="shared" si="79"/>
        <v>505926.64</v>
      </c>
      <c r="X90" s="347">
        <f>+X81+SUM(X83:X89)</f>
        <v>4833788.0900000008</v>
      </c>
      <c r="Y90" s="309"/>
      <c r="Z90" s="310"/>
      <c r="AA90" s="333">
        <f t="shared" ref="AA90:AB90" si="80">+AA81+SUM(AA83:AA89)</f>
        <v>0</v>
      </c>
      <c r="AB90" s="333">
        <f t="shared" si="80"/>
        <v>916413.7</v>
      </c>
      <c r="AC90" s="332">
        <f>+AC81+SUM(AC83:AC89)</f>
        <v>2695087.24</v>
      </c>
      <c r="AD90" s="333">
        <f t="shared" ref="AD90:AF90" si="81">+AD81+SUM(AD83:AD89)</f>
        <v>2401910.693965401</v>
      </c>
      <c r="AE90" s="333">
        <f t="shared" si="81"/>
        <v>653203.85603459866</v>
      </c>
      <c r="AF90" s="334">
        <f t="shared" si="81"/>
        <v>5750201.79</v>
      </c>
    </row>
    <row r="91" spans="1:32" ht="15" thickTop="1" x14ac:dyDescent="0.3">
      <c r="A91" s="153"/>
      <c r="B91" s="38"/>
      <c r="C91" s="38"/>
      <c r="D91" s="38"/>
      <c r="E91" s="38"/>
      <c r="F91" s="202"/>
      <c r="G91" s="202"/>
      <c r="H91" s="202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202"/>
      <c r="Y91" s="38"/>
      <c r="Z91" s="9">
        <f>+Z81</f>
        <v>0</v>
      </c>
      <c r="AA91" s="38"/>
      <c r="AB91" s="38"/>
      <c r="AC91" s="38"/>
      <c r="AD91" s="38"/>
      <c r="AE91" s="38"/>
      <c r="AF91" s="38"/>
    </row>
    <row r="92" spans="1:32" x14ac:dyDescent="0.3">
      <c r="A92" s="153"/>
      <c r="B92" s="154" t="s">
        <v>22</v>
      </c>
      <c r="C92" s="155"/>
      <c r="D92" s="155"/>
      <c r="E92" s="155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38"/>
      <c r="Q92" s="38"/>
      <c r="R92" s="38"/>
      <c r="S92" s="38"/>
      <c r="T92" s="38"/>
      <c r="U92" s="38"/>
      <c r="V92" s="38"/>
      <c r="W92" s="156"/>
      <c r="X92" s="156"/>
      <c r="Y92" s="156"/>
      <c r="Z92" s="156"/>
      <c r="AA92" s="156"/>
      <c r="AB92" s="156"/>
      <c r="AC92" s="38"/>
      <c r="AD92" s="38"/>
      <c r="AE92" s="38"/>
      <c r="AF92" s="38"/>
    </row>
    <row r="93" spans="1:32" x14ac:dyDescent="0.3">
      <c r="A93" s="153"/>
      <c r="B93" s="157" t="s">
        <v>23</v>
      </c>
      <c r="C93" s="155" t="s">
        <v>24</v>
      </c>
      <c r="D93" s="155"/>
      <c r="E93" s="155"/>
      <c r="F93" s="155" t="s">
        <v>25</v>
      </c>
      <c r="G93" s="155"/>
      <c r="H93" s="155"/>
      <c r="I93" s="38"/>
      <c r="J93" s="155"/>
      <c r="K93" s="155"/>
      <c r="L93" s="155"/>
      <c r="M93" s="155"/>
      <c r="N93" s="158">
        <f>+'Qtr1'!M28+'Qtr2'!M28+'Qtr3'!M28+'Qtr4'!M28</f>
        <v>42007.75</v>
      </c>
      <c r="O93" s="157" t="s">
        <v>23</v>
      </c>
      <c r="P93" s="159"/>
      <c r="Q93" s="38"/>
      <c r="R93" s="38"/>
      <c r="S93" s="38"/>
      <c r="T93" s="38"/>
      <c r="U93" s="38"/>
      <c r="V93" s="38"/>
      <c r="W93" s="156"/>
      <c r="X93" s="156"/>
      <c r="Y93" s="156"/>
      <c r="Z93" s="156"/>
      <c r="AA93" s="156"/>
      <c r="AB93" s="156"/>
      <c r="AC93" s="38"/>
      <c r="AD93" s="38"/>
      <c r="AE93" s="38"/>
      <c r="AF93" s="38"/>
    </row>
    <row r="94" spans="1:32" x14ac:dyDescent="0.3">
      <c r="A94" s="153"/>
      <c r="B94" s="160" t="s">
        <v>26</v>
      </c>
      <c r="C94" s="155" t="s">
        <v>27</v>
      </c>
      <c r="D94" s="155"/>
      <c r="E94" s="155"/>
      <c r="F94" s="155" t="s">
        <v>25</v>
      </c>
      <c r="G94" s="155"/>
      <c r="H94" s="155"/>
      <c r="I94" s="38"/>
      <c r="J94" s="155"/>
      <c r="K94" s="155"/>
      <c r="L94" s="155"/>
      <c r="M94" s="155"/>
      <c r="N94" s="161">
        <f>+'Qtr1'!N58+'Qtr2'!N58+'Qtr3'!N58+'Qtr4'!N58</f>
        <v>16450.8</v>
      </c>
      <c r="O94" s="160" t="s">
        <v>26</v>
      </c>
      <c r="P94" s="159"/>
      <c r="Q94" s="38"/>
      <c r="R94" s="38"/>
      <c r="S94" s="38"/>
      <c r="T94" s="38"/>
      <c r="U94" s="38"/>
      <c r="V94" s="38"/>
      <c r="W94" s="156"/>
      <c r="X94" s="156"/>
      <c r="Y94" s="156"/>
      <c r="Z94" s="156"/>
      <c r="AA94" s="156"/>
      <c r="AB94" s="156"/>
      <c r="AC94" s="156" t="s">
        <v>57</v>
      </c>
      <c r="AD94" s="156"/>
      <c r="AE94" s="156"/>
      <c r="AF94" s="38">
        <v>0</v>
      </c>
    </row>
    <row r="95" spans="1:32" x14ac:dyDescent="0.3">
      <c r="A95" s="153"/>
      <c r="B95" s="162" t="s">
        <v>28</v>
      </c>
      <c r="C95" s="155" t="s">
        <v>24</v>
      </c>
      <c r="D95" s="155"/>
      <c r="E95" s="155"/>
      <c r="F95" s="155" t="s">
        <v>29</v>
      </c>
      <c r="G95" s="155"/>
      <c r="H95" s="155"/>
      <c r="I95" s="38"/>
      <c r="J95" s="155"/>
      <c r="K95" s="155"/>
      <c r="L95" s="155"/>
      <c r="M95" s="155"/>
      <c r="N95" s="163">
        <f>+'Qtr1'!M70+'Qtr2'!M70+'Qtr3'!M70+'Qtr4'!M70</f>
        <v>0</v>
      </c>
      <c r="O95" s="162" t="s">
        <v>28</v>
      </c>
      <c r="P95" s="159"/>
      <c r="Q95" s="38"/>
      <c r="R95" s="38"/>
      <c r="S95" s="38"/>
      <c r="T95" s="38"/>
      <c r="U95" s="38"/>
      <c r="V95" s="38"/>
      <c r="W95" s="38"/>
      <c r="X95" s="38"/>
      <c r="Y95" s="38"/>
      <c r="Z95" s="38" t="s">
        <v>7</v>
      </c>
      <c r="AA95" s="38" t="s">
        <v>7</v>
      </c>
      <c r="AB95" s="156"/>
      <c r="AC95" s="164" t="s">
        <v>119</v>
      </c>
      <c r="AD95" s="165"/>
      <c r="AE95" s="165"/>
      <c r="AF95" s="221">
        <v>5148304.51</v>
      </c>
    </row>
    <row r="96" spans="1:32" x14ac:dyDescent="0.3">
      <c r="A96" s="153"/>
      <c r="B96" s="166" t="s">
        <v>30</v>
      </c>
      <c r="C96" s="155" t="s">
        <v>27</v>
      </c>
      <c r="D96" s="155"/>
      <c r="E96" s="155"/>
      <c r="F96" s="155" t="s">
        <v>29</v>
      </c>
      <c r="G96" s="155"/>
      <c r="H96" s="155"/>
      <c r="I96" s="38"/>
      <c r="J96" s="155"/>
      <c r="K96" s="155"/>
      <c r="L96" s="155"/>
      <c r="M96" s="155"/>
      <c r="N96" s="167">
        <f>+'Qtr1'!O79+'Qtr2'!O79+'Qtr3'!O79+'Qtr4'!O79</f>
        <v>0</v>
      </c>
      <c r="O96" s="166" t="s">
        <v>30</v>
      </c>
      <c r="P96" s="159"/>
      <c r="Q96" s="38"/>
      <c r="R96" s="38"/>
      <c r="S96" s="38"/>
      <c r="T96" s="38"/>
      <c r="U96" s="38"/>
      <c r="V96" s="38"/>
      <c r="W96" s="38"/>
      <c r="X96" s="38"/>
      <c r="Y96" s="38"/>
      <c r="Z96" s="38" t="s">
        <v>7</v>
      </c>
      <c r="AA96" s="38" t="s">
        <v>7</v>
      </c>
      <c r="AB96" s="156"/>
      <c r="AC96" s="38" t="s">
        <v>60</v>
      </c>
      <c r="AD96" s="38"/>
      <c r="AE96" s="38"/>
      <c r="AF96" s="402">
        <v>0</v>
      </c>
    </row>
    <row r="97" spans="1:32" ht="15" thickBot="1" x14ac:dyDescent="0.35">
      <c r="A97" s="153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69">
        <f>SUM(N93:N96)</f>
        <v>58458.55</v>
      </c>
      <c r="O97" s="38" t="s">
        <v>32</v>
      </c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156"/>
      <c r="AC97" s="38"/>
      <c r="AD97" s="38"/>
      <c r="AE97" s="38"/>
      <c r="AF97" s="185">
        <f>SUM(AF94:AF96)</f>
        <v>5148304.51</v>
      </c>
    </row>
    <row r="98" spans="1:32" ht="15" thickTop="1" x14ac:dyDescent="0.3">
      <c r="A98" s="153"/>
      <c r="B98" s="156"/>
      <c r="C98" s="156"/>
      <c r="D98" s="170"/>
      <c r="E98" s="156"/>
      <c r="F98" s="156"/>
      <c r="G98" s="156"/>
      <c r="H98" s="156"/>
      <c r="I98" s="156"/>
      <c r="J98" s="38"/>
      <c r="K98" s="38"/>
      <c r="L98" s="171"/>
      <c r="M98" s="38"/>
      <c r="N98" s="38"/>
      <c r="O98" s="38"/>
      <c r="P98" s="172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156"/>
      <c r="AC98" s="38" t="s">
        <v>7</v>
      </c>
      <c r="AD98" s="38"/>
      <c r="AE98" s="38"/>
      <c r="AF98" s="186"/>
    </row>
    <row r="99" spans="1:32" x14ac:dyDescent="0.3">
      <c r="A99" s="153"/>
      <c r="B99" s="156"/>
      <c r="C99" s="156"/>
      <c r="D99" s="170"/>
      <c r="E99" s="156"/>
      <c r="F99" s="156"/>
      <c r="G99" s="156"/>
      <c r="H99" s="156"/>
      <c r="I99" s="156"/>
      <c r="J99" s="38"/>
      <c r="K99" s="38"/>
      <c r="L99" s="171"/>
      <c r="M99" s="38"/>
      <c r="N99" s="38"/>
      <c r="O99" s="38"/>
      <c r="P99" s="172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156"/>
      <c r="AC99" s="38" t="s">
        <v>120</v>
      </c>
      <c r="AD99" s="38"/>
      <c r="AE99" s="38"/>
      <c r="AF99" s="11">
        <f>+AF81-AF97</f>
        <v>0</v>
      </c>
    </row>
    <row r="100" spans="1:32" x14ac:dyDescent="0.3">
      <c r="A100" s="153"/>
      <c r="B100" s="156" t="s">
        <v>66</v>
      </c>
      <c r="C100" s="156"/>
      <c r="D100" s="170"/>
      <c r="E100" s="156"/>
      <c r="F100" s="156"/>
      <c r="G100" s="156"/>
      <c r="H100" s="156"/>
      <c r="I100" s="156"/>
      <c r="J100" s="38"/>
      <c r="K100" s="38"/>
      <c r="L100" s="171"/>
      <c r="M100" s="38"/>
      <c r="N100" s="156"/>
      <c r="O100" s="156"/>
      <c r="P100" s="172" t="s">
        <v>7</v>
      </c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156"/>
      <c r="AC100" s="38"/>
      <c r="AD100" s="38"/>
      <c r="AE100" s="38"/>
    </row>
    <row r="101" spans="1:32" x14ac:dyDescent="0.3">
      <c r="A101" s="156"/>
      <c r="B101" s="156" t="s">
        <v>73</v>
      </c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</row>
    <row r="102" spans="1:32" x14ac:dyDescent="0.3">
      <c r="A102" s="156"/>
      <c r="B102" s="156"/>
      <c r="C102" s="156"/>
      <c r="D102" s="156"/>
      <c r="E102" s="156"/>
      <c r="F102" s="156"/>
      <c r="G102" s="156"/>
      <c r="H102" s="156"/>
      <c r="I102" s="156"/>
      <c r="J102" s="156"/>
      <c r="K102" s="156"/>
      <c r="L102" s="156"/>
      <c r="M102" s="156"/>
      <c r="N102" s="156"/>
      <c r="O102" s="156"/>
      <c r="P102" s="156"/>
      <c r="Q102" s="156"/>
      <c r="R102" s="156"/>
      <c r="S102" s="156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</row>
  </sheetData>
  <mergeCells count="8">
    <mergeCell ref="U2:X2"/>
    <mergeCell ref="Y2:AB2"/>
    <mergeCell ref="AC2:AF2"/>
    <mergeCell ref="B1:C1"/>
    <mergeCell ref="B2:E2"/>
    <mergeCell ref="F2:G2"/>
    <mergeCell ref="I2:L2"/>
    <mergeCell ref="M2:T2"/>
  </mergeCells>
  <hyperlinks>
    <hyperlink ref="W60" r:id="rId1" display="+l31+@sum(o31..t31)" xr:uid="{00000000-0004-0000-0400-000000000000}"/>
    <hyperlink ref="W61:W69" r:id="rId2" display="+l31+@sum(o31..t31)" xr:uid="{00000000-0004-0000-0400-000001000000}"/>
    <hyperlink ref="W72:W78" r:id="rId3" display="+l31+@sum(o31..t31)" xr:uid="{00000000-0004-0000-0400-000002000000}"/>
    <hyperlink ref="W73" r:id="rId4" display="+l31+@sum(o31..t31)" xr:uid="{00000000-0004-0000-0400-000003000000}"/>
    <hyperlink ref="U90" r:id="rId5" display="=+U81+@sum(u83..u89)" xr:uid="{00000000-0004-0000-0400-000004000000}"/>
    <hyperlink ref="V90:W90" r:id="rId6" display="=+U81+@sum(u83..u89)" xr:uid="{00000000-0004-0000-0400-000005000000}"/>
    <hyperlink ref="X90" r:id="rId7" display="=+U81+@sum(u83..u89)" xr:uid="{00000000-0004-0000-0400-000006000000}"/>
    <hyperlink ref="B90" r:id="rId8" display="=+B81+@sum(b83..b90)" xr:uid="{00000000-0004-0000-0400-000007000000}"/>
    <hyperlink ref="C90:E90" r:id="rId9" display="=+B81+@sum(b83..b90)" xr:uid="{00000000-0004-0000-0400-000008000000}"/>
    <hyperlink ref="AC90" r:id="rId10" display="=+AC81+@sum(ac83..ac89)" xr:uid="{00000000-0004-0000-0400-000009000000}"/>
    <hyperlink ref="AD90:AF90" r:id="rId11" display="=+AC81+@sum(ac83..ac89)" xr:uid="{00000000-0004-0000-0400-00000A000000}"/>
    <hyperlink ref="M90" r:id="rId12" display="=+M81+@sum(m83..m89)" xr:uid="{00000000-0004-0000-0400-00000B000000}"/>
    <hyperlink ref="N90:T90" r:id="rId13" display="=+M81+@sum(m83..m89)" xr:uid="{00000000-0004-0000-0400-00000C000000}"/>
    <hyperlink ref="I90:L90" r:id="rId14" display="=+B81+@sum(b83..b90)" xr:uid="{00000000-0004-0000-0400-00000D000000}"/>
    <hyperlink ref="V4" r:id="rId15" display="+j4+@SUM(p4..t4)" xr:uid="{00000000-0004-0000-0400-00000E000000}"/>
    <hyperlink ref="V5:V27" r:id="rId16" display="+j4+@SUM(p4..t4)" xr:uid="{00000000-0004-0000-0400-00000F000000}"/>
    <hyperlink ref="F90:H90" r:id="rId17" display="=+B81+@sum(b83..b90)" xr:uid="{00000000-0004-0000-0400-000010000000}"/>
    <hyperlink ref="AA90:AB90" r:id="rId18" display="=+B81+@sum(b83..b90)" xr:uid="{00000000-0004-0000-0400-000011000000}"/>
  </hyperlinks>
  <pageMargins left="0.7" right="0.7" top="0.75" bottom="0.75" header="0.3" footer="0.3"/>
  <pageSetup orientation="portrait"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65"/>
  <sheetViews>
    <sheetView topLeftCell="X1" workbookViewId="0">
      <selection activeCell="X2" sqref="X2"/>
    </sheetView>
  </sheetViews>
  <sheetFormatPr defaultRowHeight="14.4" x14ac:dyDescent="0.3"/>
  <cols>
    <col min="1" max="1" width="35.33203125" customWidth="1"/>
    <col min="2" max="17" width="11.5546875" bestFit="1" customWidth="1"/>
    <col min="18" max="21" width="14.5546875" bestFit="1" customWidth="1"/>
    <col min="22" max="29" width="14.5546875" customWidth="1"/>
    <col min="30" max="30" width="15.6640625" bestFit="1" customWidth="1"/>
    <col min="31" max="31" width="17.109375" style="8" customWidth="1"/>
    <col min="32" max="32" width="12.109375" customWidth="1"/>
  </cols>
  <sheetData>
    <row r="1" spans="1:37" s="411" customFormat="1" ht="18" x14ac:dyDescent="0.35">
      <c r="X1" s="415" t="s">
        <v>156</v>
      </c>
      <c r="Z1" s="409">
        <v>2023</v>
      </c>
      <c r="AE1" s="414"/>
    </row>
    <row r="2" spans="1:37" ht="15.6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  <c r="AE2" s="433" t="s">
        <v>155</v>
      </c>
      <c r="AF2" s="433"/>
    </row>
    <row r="3" spans="1:37" x14ac:dyDescent="0.3">
      <c r="A3" s="15"/>
      <c r="B3" s="16" t="s">
        <v>34</v>
      </c>
      <c r="C3" s="16" t="s">
        <v>35</v>
      </c>
      <c r="D3" s="16" t="s">
        <v>36</v>
      </c>
      <c r="E3" s="16" t="s">
        <v>37</v>
      </c>
      <c r="F3" s="16" t="s">
        <v>38</v>
      </c>
      <c r="G3" s="16" t="s">
        <v>39</v>
      </c>
      <c r="H3" s="16" t="s">
        <v>40</v>
      </c>
      <c r="I3" s="16" t="s">
        <v>41</v>
      </c>
      <c r="J3" s="16" t="s">
        <v>42</v>
      </c>
      <c r="K3" s="16" t="s">
        <v>43</v>
      </c>
      <c r="L3" s="16" t="s">
        <v>44</v>
      </c>
      <c r="M3" s="16" t="s">
        <v>45</v>
      </c>
      <c r="N3" s="16" t="s">
        <v>46</v>
      </c>
      <c r="O3" s="16" t="s">
        <v>47</v>
      </c>
      <c r="P3" s="16" t="s">
        <v>48</v>
      </c>
      <c r="Q3" s="16" t="s">
        <v>49</v>
      </c>
      <c r="R3" s="17" t="s">
        <v>50</v>
      </c>
      <c r="S3" s="17" t="s">
        <v>51</v>
      </c>
      <c r="T3" s="17" t="s">
        <v>52</v>
      </c>
      <c r="U3" s="17" t="s">
        <v>53</v>
      </c>
      <c r="V3" s="17" t="s">
        <v>58</v>
      </c>
      <c r="W3" s="17" t="s">
        <v>59</v>
      </c>
      <c r="X3" s="17" t="s">
        <v>123</v>
      </c>
      <c r="Y3" s="17" t="s">
        <v>124</v>
      </c>
      <c r="Z3" s="17" t="s">
        <v>125</v>
      </c>
      <c r="AA3" s="17" t="s">
        <v>126</v>
      </c>
      <c r="AB3" s="17" t="s">
        <v>127</v>
      </c>
      <c r="AC3" s="17" t="s">
        <v>128</v>
      </c>
      <c r="AD3" s="18" t="s">
        <v>54</v>
      </c>
      <c r="AE3" s="17" t="s">
        <v>70</v>
      </c>
      <c r="AF3" s="19" t="s">
        <v>55</v>
      </c>
    </row>
    <row r="4" spans="1:37" x14ac:dyDescent="0.3">
      <c r="A4" s="15"/>
      <c r="B4" s="386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3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2"/>
      <c r="AE4" s="21"/>
      <c r="AF4" s="31"/>
    </row>
    <row r="5" spans="1:37" x14ac:dyDescent="0.3">
      <c r="A5" s="387" t="s">
        <v>74</v>
      </c>
      <c r="B5" s="5"/>
      <c r="C5" s="385">
        <v>121424</v>
      </c>
      <c r="D5" s="22">
        <v>121293</v>
      </c>
      <c r="E5" s="22">
        <v>125526</v>
      </c>
      <c r="F5" s="23">
        <v>130841</v>
      </c>
      <c r="G5" s="23">
        <v>131547</v>
      </c>
      <c r="H5" s="23">
        <v>136871</v>
      </c>
      <c r="I5" s="23">
        <v>131546.82999999999</v>
      </c>
      <c r="J5" s="23">
        <v>136371.73000000001</v>
      </c>
      <c r="K5" s="23">
        <v>137065.26</v>
      </c>
      <c r="L5" s="23">
        <v>136180.54</v>
      </c>
      <c r="M5" s="23">
        <v>126714.09</v>
      </c>
      <c r="N5" s="23">
        <v>128774.17</v>
      </c>
      <c r="O5" s="23">
        <v>117385</v>
      </c>
      <c r="P5" s="23">
        <v>119611</v>
      </c>
      <c r="Q5" s="23">
        <v>122518.83</v>
      </c>
      <c r="R5" s="24">
        <v>124380.38</v>
      </c>
      <c r="S5" s="25">
        <v>127384.59</v>
      </c>
      <c r="T5" s="25">
        <v>128886.99</v>
      </c>
      <c r="U5" s="25">
        <v>131440.14000000001</v>
      </c>
      <c r="V5" s="25">
        <v>136926.62</v>
      </c>
      <c r="W5" s="25">
        <v>134436.9</v>
      </c>
      <c r="X5" s="25">
        <v>128931.81</v>
      </c>
      <c r="Y5" s="25">
        <v>130820.64</v>
      </c>
      <c r="Z5" s="25">
        <v>116870.5</v>
      </c>
      <c r="AA5" s="25">
        <v>127231.01</v>
      </c>
      <c r="AB5" s="25">
        <v>128861.97</v>
      </c>
      <c r="AC5" s="25">
        <v>128283.29</v>
      </c>
      <c r="AD5" s="25">
        <f>SUM(R5:AC5)/12</f>
        <v>128704.56999999999</v>
      </c>
      <c r="AE5" s="25">
        <f t="shared" ref="AE5:AE18" si="0">+AD5*0.045</f>
        <v>5791.7056499999999</v>
      </c>
      <c r="AF5" s="31">
        <f>AE5/(AE51)</f>
        <v>2.826871670690671E-2</v>
      </c>
      <c r="AG5" s="387" t="s">
        <v>74</v>
      </c>
      <c r="AH5" s="390"/>
      <c r="AI5" s="390"/>
      <c r="AJ5" s="390"/>
      <c r="AK5" s="4"/>
    </row>
    <row r="6" spans="1:37" x14ac:dyDescent="0.3">
      <c r="A6" s="388" t="s">
        <v>122</v>
      </c>
      <c r="B6" s="5"/>
      <c r="C6" s="385">
        <v>296923</v>
      </c>
      <c r="D6" s="22">
        <v>296602</v>
      </c>
      <c r="E6" s="22">
        <v>306948</v>
      </c>
      <c r="F6" s="23">
        <v>319943</v>
      </c>
      <c r="G6" s="23">
        <v>321669</v>
      </c>
      <c r="H6" s="23">
        <v>331786</v>
      </c>
      <c r="I6" s="23">
        <v>321668.94</v>
      </c>
      <c r="J6" s="23">
        <v>330582.25</v>
      </c>
      <c r="K6" s="23">
        <v>332228.62</v>
      </c>
      <c r="L6" s="23">
        <v>330083.33</v>
      </c>
      <c r="M6" s="23">
        <v>307135.27</v>
      </c>
      <c r="N6" s="23">
        <v>316194</v>
      </c>
      <c r="O6" s="23">
        <v>309164</v>
      </c>
      <c r="P6" s="23">
        <v>315027</v>
      </c>
      <c r="Q6" s="23">
        <v>322685.49</v>
      </c>
      <c r="R6" s="24">
        <v>327588.36</v>
      </c>
      <c r="S6" s="25">
        <v>335872.33</v>
      </c>
      <c r="T6" s="25">
        <v>340204.52</v>
      </c>
      <c r="U6" s="25">
        <v>347207.74</v>
      </c>
      <c r="V6" s="25">
        <v>361717.99</v>
      </c>
      <c r="W6" s="25">
        <v>355178.32</v>
      </c>
      <c r="X6" s="25">
        <v>362126.28</v>
      </c>
      <c r="Y6" s="25">
        <v>367729.21</v>
      </c>
      <c r="Z6" s="25">
        <v>328601.53999999998</v>
      </c>
      <c r="AA6" s="25">
        <v>357961.4</v>
      </c>
      <c r="AB6" s="25">
        <v>366273.25</v>
      </c>
      <c r="AC6" s="25">
        <v>364857.56</v>
      </c>
      <c r="AD6" s="25">
        <f t="shared" ref="AD6:AD45" si="1">SUM(R6:AC6)/12</f>
        <v>351276.54166666669</v>
      </c>
      <c r="AE6" s="25">
        <f t="shared" si="0"/>
        <v>15807.444375000001</v>
      </c>
      <c r="AF6" s="31">
        <f>AE6/(AE51)</f>
        <v>7.7154502300554761E-2</v>
      </c>
      <c r="AG6" s="388" t="s">
        <v>122</v>
      </c>
      <c r="AH6" s="390"/>
      <c r="AI6" s="390"/>
      <c r="AJ6" s="390"/>
      <c r="AK6" s="4"/>
    </row>
    <row r="7" spans="1:37" x14ac:dyDescent="0.3">
      <c r="A7" s="387" t="s">
        <v>78</v>
      </c>
      <c r="B7" s="5"/>
      <c r="C7" s="385">
        <v>142979</v>
      </c>
      <c r="D7" s="22">
        <v>142823</v>
      </c>
      <c r="E7" s="22">
        <v>147804</v>
      </c>
      <c r="F7" s="23">
        <v>155159</v>
      </c>
      <c r="G7" s="23">
        <v>156046</v>
      </c>
      <c r="H7" s="23">
        <v>160954</v>
      </c>
      <c r="I7" s="23">
        <v>156046.26999999999</v>
      </c>
      <c r="J7" s="23">
        <v>160579.01999999999</v>
      </c>
      <c r="K7" s="23">
        <v>162410.51</v>
      </c>
      <c r="L7" s="23">
        <v>162354.56</v>
      </c>
      <c r="M7" s="23">
        <v>151040.44</v>
      </c>
      <c r="N7" s="23">
        <v>155494.78</v>
      </c>
      <c r="O7" s="23">
        <v>152100</v>
      </c>
      <c r="P7" s="23">
        <v>154984</v>
      </c>
      <c r="Q7" s="23">
        <v>158751.79999999999</v>
      </c>
      <c r="R7" s="24">
        <v>161163.96</v>
      </c>
      <c r="S7" s="25">
        <v>165265.32</v>
      </c>
      <c r="T7" s="25">
        <v>167422.76999999999</v>
      </c>
      <c r="U7" s="25">
        <v>170882.85</v>
      </c>
      <c r="V7" s="25">
        <v>178024.73</v>
      </c>
      <c r="W7" s="25">
        <v>174806.65</v>
      </c>
      <c r="X7" s="25">
        <v>178226.79</v>
      </c>
      <c r="Y7" s="25">
        <v>180984.95999999999</v>
      </c>
      <c r="Z7" s="25">
        <v>161727.63</v>
      </c>
      <c r="AA7" s="25">
        <v>176177.55</v>
      </c>
      <c r="AB7" s="25">
        <v>180268.3</v>
      </c>
      <c r="AC7" s="25">
        <v>179571.44</v>
      </c>
      <c r="AD7" s="25">
        <f t="shared" si="1"/>
        <v>172876.91250000001</v>
      </c>
      <c r="AE7" s="25">
        <f t="shared" si="0"/>
        <v>7779.4610624999996</v>
      </c>
      <c r="AF7" s="31">
        <f>AE7/AE51</f>
        <v>3.7970745441495972E-2</v>
      </c>
      <c r="AG7" s="387" t="s">
        <v>78</v>
      </c>
      <c r="AH7" s="390"/>
      <c r="AI7" s="390"/>
      <c r="AJ7" s="390"/>
      <c r="AK7" s="4"/>
    </row>
    <row r="8" spans="1:37" x14ac:dyDescent="0.3">
      <c r="A8" s="387" t="s">
        <v>98</v>
      </c>
      <c r="B8" s="5"/>
      <c r="C8" s="385">
        <v>6774</v>
      </c>
      <c r="D8" s="22">
        <v>6766</v>
      </c>
      <c r="E8" s="22">
        <v>7002</v>
      </c>
      <c r="F8" s="23">
        <v>7319</v>
      </c>
      <c r="G8" s="23">
        <v>7358</v>
      </c>
      <c r="H8" s="23">
        <v>7590</v>
      </c>
      <c r="I8" s="23">
        <v>7358.48</v>
      </c>
      <c r="J8" s="23">
        <v>7562.71</v>
      </c>
      <c r="K8" s="23">
        <v>7600.09</v>
      </c>
      <c r="L8" s="23">
        <v>7550.73</v>
      </c>
      <c r="M8" s="23">
        <v>7021.95</v>
      </c>
      <c r="N8" s="23">
        <v>7229.61</v>
      </c>
      <c r="O8" s="23">
        <v>7069</v>
      </c>
      <c r="P8" s="23">
        <v>7203</v>
      </c>
      <c r="Q8" s="23">
        <v>7377.83</v>
      </c>
      <c r="R8" s="24">
        <v>7489.93</v>
      </c>
      <c r="S8" s="25">
        <v>7679.25</v>
      </c>
      <c r="T8" s="25">
        <v>7778.2</v>
      </c>
      <c r="U8" s="25">
        <v>7938.29</v>
      </c>
      <c r="V8" s="25">
        <v>8270.0300000000007</v>
      </c>
      <c r="W8" s="25">
        <v>8120.52</v>
      </c>
      <c r="X8" s="25">
        <v>8279.3700000000008</v>
      </c>
      <c r="Y8" s="25">
        <v>8407.4699999999993</v>
      </c>
      <c r="Z8" s="25">
        <v>7512.89</v>
      </c>
      <c r="AA8" s="25">
        <v>8184.12</v>
      </c>
      <c r="AB8" s="25">
        <v>8374.1299999999992</v>
      </c>
      <c r="AC8" s="25">
        <v>8341.74</v>
      </c>
      <c r="AD8" s="25">
        <f t="shared" si="1"/>
        <v>8031.3283333333347</v>
      </c>
      <c r="AE8" s="25">
        <f t="shared" si="0"/>
        <v>361.40977500000002</v>
      </c>
      <c r="AF8" s="31">
        <f>AE8/AE51</f>
        <v>1.7640037602017801E-3</v>
      </c>
      <c r="AG8" s="387" t="s">
        <v>98</v>
      </c>
      <c r="AH8" s="390"/>
      <c r="AI8" s="390"/>
      <c r="AJ8" s="390"/>
      <c r="AK8" s="4"/>
    </row>
    <row r="9" spans="1:37" x14ac:dyDescent="0.3">
      <c r="A9" s="387" t="s">
        <v>87</v>
      </c>
      <c r="B9" s="5"/>
      <c r="C9" s="385">
        <v>67442</v>
      </c>
      <c r="D9" s="22">
        <v>67369</v>
      </c>
      <c r="E9" s="22">
        <v>69720</v>
      </c>
      <c r="F9" s="23">
        <v>72672</v>
      </c>
      <c r="G9" s="23">
        <v>73064</v>
      </c>
      <c r="H9" s="23">
        <v>75362</v>
      </c>
      <c r="I9" s="23">
        <v>73064.03</v>
      </c>
      <c r="J9" s="23">
        <v>75090.52</v>
      </c>
      <c r="K9" s="23">
        <v>75463.42</v>
      </c>
      <c r="L9" s="23">
        <v>74976.429999999993</v>
      </c>
      <c r="M9" s="23">
        <v>69753.740000000005</v>
      </c>
      <c r="N9" s="23">
        <v>71810.69</v>
      </c>
      <c r="O9" s="23">
        <v>70208</v>
      </c>
      <c r="P9" s="23">
        <v>71539</v>
      </c>
      <c r="Q9" s="23">
        <v>73278.33</v>
      </c>
      <c r="R9" s="24">
        <v>74391.72</v>
      </c>
      <c r="S9" s="25">
        <v>76270.19</v>
      </c>
      <c r="T9" s="25">
        <v>77251.240000000005</v>
      </c>
      <c r="U9" s="25">
        <v>78841.27</v>
      </c>
      <c r="V9" s="25">
        <v>82136.14</v>
      </c>
      <c r="W9" s="25">
        <v>80651.11</v>
      </c>
      <c r="X9" s="25">
        <v>82228.740000000005</v>
      </c>
      <c r="Y9" s="25">
        <v>83500.95</v>
      </c>
      <c r="Z9" s="25">
        <v>74616.149999999994</v>
      </c>
      <c r="AA9" s="25">
        <v>81282.679999999993</v>
      </c>
      <c r="AB9" s="25">
        <v>83169.83</v>
      </c>
      <c r="AC9" s="25">
        <v>82848.13</v>
      </c>
      <c r="AD9" s="25">
        <f t="shared" si="1"/>
        <v>79765.679166666654</v>
      </c>
      <c r="AE9" s="25">
        <f t="shared" si="0"/>
        <v>3589.4555624999994</v>
      </c>
      <c r="AF9" s="31">
        <f>AE9/AE51</f>
        <v>1.7519761631591715E-2</v>
      </c>
      <c r="AG9" s="387" t="s">
        <v>87</v>
      </c>
      <c r="AH9" s="390"/>
      <c r="AI9" s="390"/>
      <c r="AJ9" s="390"/>
      <c r="AK9" s="4"/>
    </row>
    <row r="10" spans="1:37" x14ac:dyDescent="0.3">
      <c r="A10" s="387" t="s">
        <v>88</v>
      </c>
      <c r="B10" s="5"/>
      <c r="C10" s="385">
        <v>325894</v>
      </c>
      <c r="D10" s="22">
        <v>325542</v>
      </c>
      <c r="E10" s="22">
        <v>336889</v>
      </c>
      <c r="F10" s="23">
        <v>351153</v>
      </c>
      <c r="G10" s="23">
        <v>353047</v>
      </c>
      <c r="H10" s="23">
        <v>364151</v>
      </c>
      <c r="I10" s="23">
        <v>353047.31</v>
      </c>
      <c r="J10" s="23">
        <v>362835.22</v>
      </c>
      <c r="K10" s="23">
        <v>365671.24</v>
      </c>
      <c r="L10" s="23">
        <v>363309.49</v>
      </c>
      <c r="M10" s="23">
        <v>337987.84000000003</v>
      </c>
      <c r="N10" s="23">
        <v>347956.16</v>
      </c>
      <c r="O10" s="23">
        <v>340244</v>
      </c>
      <c r="P10" s="23">
        <v>346696</v>
      </c>
      <c r="Q10" s="23">
        <v>355124.52</v>
      </c>
      <c r="R10" s="24">
        <v>360520.27</v>
      </c>
      <c r="S10" s="25">
        <v>369646.68</v>
      </c>
      <c r="T10" s="25">
        <v>374424.16</v>
      </c>
      <c r="U10" s="25">
        <v>382137.15</v>
      </c>
      <c r="V10" s="25">
        <v>398107.28</v>
      </c>
      <c r="W10" s="25">
        <v>390909.91</v>
      </c>
      <c r="X10" s="25">
        <v>398557.07</v>
      </c>
      <c r="Y10" s="25">
        <v>404723.89</v>
      </c>
      <c r="Z10" s="25">
        <v>361659.89</v>
      </c>
      <c r="AA10" s="25">
        <v>393972.46</v>
      </c>
      <c r="AB10" s="25">
        <v>403119.63</v>
      </c>
      <c r="AC10" s="25">
        <v>401560.68</v>
      </c>
      <c r="AD10" s="25">
        <f t="shared" si="1"/>
        <v>386611.58916666661</v>
      </c>
      <c r="AE10" s="25">
        <f t="shared" si="0"/>
        <v>17397.521512499996</v>
      </c>
      <c r="AF10" s="31">
        <f>AE10/AE51</f>
        <v>8.4915504474778941E-2</v>
      </c>
      <c r="AG10" s="387" t="s">
        <v>88</v>
      </c>
      <c r="AH10" s="390"/>
      <c r="AI10" s="390"/>
      <c r="AJ10" s="390"/>
      <c r="AK10" s="4"/>
    </row>
    <row r="11" spans="1:37" x14ac:dyDescent="0.3">
      <c r="A11" s="387" t="s">
        <v>89</v>
      </c>
      <c r="B11" s="5"/>
      <c r="C11" s="385">
        <v>55389</v>
      </c>
      <c r="D11" s="22">
        <v>55329</v>
      </c>
      <c r="E11" s="22">
        <v>57260</v>
      </c>
      <c r="F11" s="23">
        <v>70238</v>
      </c>
      <c r="G11" s="23">
        <v>85698</v>
      </c>
      <c r="H11" s="23">
        <v>88393</v>
      </c>
      <c r="I11" s="23">
        <v>85697.83</v>
      </c>
      <c r="J11" s="23">
        <v>93052.82</v>
      </c>
      <c r="K11" s="23">
        <v>109179.01</v>
      </c>
      <c r="L11" s="23">
        <v>108473.41</v>
      </c>
      <c r="M11" s="23">
        <v>100901.38</v>
      </c>
      <c r="N11" s="23">
        <v>109024.59</v>
      </c>
      <c r="O11" s="23">
        <v>107659</v>
      </c>
      <c r="P11" s="23">
        <v>109701</v>
      </c>
      <c r="Q11" s="23">
        <v>112367.51</v>
      </c>
      <c r="R11" s="24">
        <v>114074.82</v>
      </c>
      <c r="S11" s="25">
        <v>117402.97</v>
      </c>
      <c r="T11" s="25">
        <v>119359.32</v>
      </c>
      <c r="U11" s="25">
        <v>122001.22</v>
      </c>
      <c r="V11" s="25">
        <v>127106.03</v>
      </c>
      <c r="W11" s="25">
        <v>124816.64</v>
      </c>
      <c r="X11" s="25">
        <v>127267.88</v>
      </c>
      <c r="Y11" s="25">
        <v>129246.67</v>
      </c>
      <c r="Z11" s="25">
        <v>115495.94</v>
      </c>
      <c r="AA11" s="25">
        <v>125821.52</v>
      </c>
      <c r="AB11" s="25">
        <v>128748.57</v>
      </c>
      <c r="AC11" s="25">
        <v>128256.31</v>
      </c>
      <c r="AD11" s="25">
        <f t="shared" si="1"/>
        <v>123299.82416666667</v>
      </c>
      <c r="AE11" s="25">
        <f t="shared" si="0"/>
        <v>5548.4920874999998</v>
      </c>
      <c r="AF11" s="31">
        <f>AE11/AE51</f>
        <v>2.708161644438041E-2</v>
      </c>
      <c r="AG11" s="387" t="s">
        <v>89</v>
      </c>
      <c r="AH11" s="390"/>
      <c r="AI11" s="390"/>
      <c r="AJ11" s="390"/>
      <c r="AK11" s="4"/>
    </row>
    <row r="12" spans="1:37" x14ac:dyDescent="0.3">
      <c r="A12" s="387" t="s">
        <v>90</v>
      </c>
      <c r="B12" s="5"/>
      <c r="C12" s="385">
        <v>28974</v>
      </c>
      <c r="D12" s="22">
        <v>28943</v>
      </c>
      <c r="E12" s="22">
        <v>29953</v>
      </c>
      <c r="F12" s="23">
        <v>31222</v>
      </c>
      <c r="G12" s="23">
        <v>31390</v>
      </c>
      <c r="H12" s="23">
        <v>32481</v>
      </c>
      <c r="I12" s="23">
        <v>31390.42</v>
      </c>
      <c r="J12" s="23">
        <v>33390.15</v>
      </c>
      <c r="K12" s="23">
        <v>33571.54</v>
      </c>
      <c r="L12" s="23">
        <v>33354.6</v>
      </c>
      <c r="M12" s="23">
        <v>31029.38</v>
      </c>
      <c r="N12" s="23">
        <v>31944.21</v>
      </c>
      <c r="O12" s="23">
        <v>31264</v>
      </c>
      <c r="P12" s="23">
        <v>31856</v>
      </c>
      <c r="Q12" s="23">
        <v>40876.58</v>
      </c>
      <c r="R12" s="24">
        <v>41497.660000000003</v>
      </c>
      <c r="S12" s="25">
        <v>42675.41</v>
      </c>
      <c r="T12" s="25">
        <v>52076.58</v>
      </c>
      <c r="U12" s="25">
        <v>53358.59</v>
      </c>
      <c r="V12" s="25">
        <v>55605.8</v>
      </c>
      <c r="W12" s="25">
        <v>63143.3</v>
      </c>
      <c r="X12" s="25">
        <v>64580.75</v>
      </c>
      <c r="Y12" s="25">
        <v>65783.63</v>
      </c>
      <c r="Z12" s="25">
        <v>58817.279999999999</v>
      </c>
      <c r="AA12" s="25">
        <v>64212.04</v>
      </c>
      <c r="AB12" s="25">
        <v>65824.91</v>
      </c>
      <c r="AC12" s="25">
        <v>65690.149999999994</v>
      </c>
      <c r="AD12" s="25">
        <f t="shared" si="1"/>
        <v>57772.17500000001</v>
      </c>
      <c r="AE12" s="25">
        <f t="shared" si="0"/>
        <v>2599.7478750000005</v>
      </c>
      <c r="AF12" s="31">
        <f>AE12/AE51</f>
        <v>1.2689100694845867E-2</v>
      </c>
      <c r="AG12" s="387" t="s">
        <v>90</v>
      </c>
      <c r="AH12" s="390"/>
      <c r="AI12" s="390"/>
      <c r="AJ12" s="390"/>
      <c r="AK12" s="4"/>
    </row>
    <row r="13" spans="1:37" x14ac:dyDescent="0.3">
      <c r="A13" s="387" t="s">
        <v>91</v>
      </c>
      <c r="B13" s="5"/>
      <c r="C13" s="385">
        <v>92689</v>
      </c>
      <c r="D13" s="22">
        <v>92587</v>
      </c>
      <c r="E13" s="22">
        <v>95817</v>
      </c>
      <c r="F13" s="23">
        <v>99874</v>
      </c>
      <c r="G13" s="23">
        <v>100413</v>
      </c>
      <c r="H13" s="23">
        <v>103570</v>
      </c>
      <c r="I13" s="23">
        <v>100412.77</v>
      </c>
      <c r="J13" s="23">
        <v>103192.43</v>
      </c>
      <c r="K13" s="23">
        <v>103704.67</v>
      </c>
      <c r="L13" s="23">
        <v>103034.98</v>
      </c>
      <c r="M13" s="23">
        <v>95844.91</v>
      </c>
      <c r="N13" s="23">
        <v>98672.12</v>
      </c>
      <c r="O13" s="23">
        <v>96475</v>
      </c>
      <c r="P13" s="23">
        <v>98305</v>
      </c>
      <c r="Q13" s="23">
        <v>100694.61</v>
      </c>
      <c r="R13" s="24">
        <v>102224.56</v>
      </c>
      <c r="S13" s="25">
        <v>104808.2</v>
      </c>
      <c r="T13" s="25">
        <v>106158.67</v>
      </c>
      <c r="U13" s="25">
        <v>108343.69</v>
      </c>
      <c r="V13" s="25">
        <v>112871.49</v>
      </c>
      <c r="W13" s="25">
        <v>110830.81</v>
      </c>
      <c r="X13" s="25">
        <v>112998.85</v>
      </c>
      <c r="Y13" s="25">
        <v>114747.18</v>
      </c>
      <c r="Z13" s="25">
        <v>102537.68</v>
      </c>
      <c r="AA13" s="25">
        <v>111698.86</v>
      </c>
      <c r="AB13" s="25">
        <v>114292.21</v>
      </c>
      <c r="AC13" s="25">
        <v>113850.16</v>
      </c>
      <c r="AD13" s="25">
        <f t="shared" si="1"/>
        <v>109613.52999999998</v>
      </c>
      <c r="AE13" s="25">
        <f t="shared" si="0"/>
        <v>4932.6088499999987</v>
      </c>
      <c r="AF13" s="31">
        <f>AE13/AE51</f>
        <v>2.4075554013459032E-2</v>
      </c>
      <c r="AG13" s="387" t="s">
        <v>91</v>
      </c>
      <c r="AH13" s="390"/>
      <c r="AI13" s="390"/>
      <c r="AJ13" s="390"/>
      <c r="AK13" s="4"/>
    </row>
    <row r="14" spans="1:37" x14ac:dyDescent="0.3">
      <c r="A14" s="387" t="s">
        <v>94</v>
      </c>
      <c r="B14" s="5"/>
      <c r="C14" s="385">
        <v>303438</v>
      </c>
      <c r="D14" s="22">
        <v>303110</v>
      </c>
      <c r="E14" s="22">
        <v>313683</v>
      </c>
      <c r="F14" s="23">
        <v>326964</v>
      </c>
      <c r="G14" s="23">
        <v>328728</v>
      </c>
      <c r="H14" s="23">
        <v>339065</v>
      </c>
      <c r="I14" s="23">
        <v>328727.82</v>
      </c>
      <c r="J14" s="23">
        <v>358548.36</v>
      </c>
      <c r="K14" s="23">
        <v>361858.52</v>
      </c>
      <c r="L14" s="23">
        <v>369455.98</v>
      </c>
      <c r="M14" s="23">
        <v>343649.95</v>
      </c>
      <c r="N14" s="23">
        <v>353785.16</v>
      </c>
      <c r="O14" s="23">
        <v>346690</v>
      </c>
      <c r="P14" s="23">
        <v>353265</v>
      </c>
      <c r="Q14" s="23">
        <v>361852.48</v>
      </c>
      <c r="R14" s="24">
        <v>367350.46</v>
      </c>
      <c r="S14" s="25">
        <v>376962.5</v>
      </c>
      <c r="T14" s="25">
        <v>382146.25</v>
      </c>
      <c r="U14" s="25">
        <v>390184.87</v>
      </c>
      <c r="V14" s="25">
        <v>406495.1</v>
      </c>
      <c r="W14" s="25">
        <v>399152.44</v>
      </c>
      <c r="X14" s="25">
        <v>406967.92</v>
      </c>
      <c r="Y14" s="25">
        <v>413272.02</v>
      </c>
      <c r="Z14" s="25">
        <v>369299.63</v>
      </c>
      <c r="AA14" s="25">
        <v>402299.66</v>
      </c>
      <c r="AB14" s="25">
        <v>411644.45</v>
      </c>
      <c r="AC14" s="25">
        <v>410056.73</v>
      </c>
      <c r="AD14" s="25">
        <f t="shared" si="1"/>
        <v>394652.66916666663</v>
      </c>
      <c r="AE14" s="25">
        <f t="shared" si="0"/>
        <v>17759.370112499997</v>
      </c>
      <c r="AF14" s="31">
        <f>AE14/AE51</f>
        <v>8.6681650094453319E-2</v>
      </c>
      <c r="AG14" s="387" t="s">
        <v>94</v>
      </c>
      <c r="AH14" s="390"/>
      <c r="AI14" s="390"/>
      <c r="AJ14" s="390"/>
      <c r="AK14" s="4"/>
    </row>
    <row r="15" spans="1:37" x14ac:dyDescent="0.3">
      <c r="A15" s="387" t="s">
        <v>115</v>
      </c>
      <c r="B15" s="5"/>
      <c r="C15" s="385">
        <v>79495</v>
      </c>
      <c r="D15" s="22">
        <v>79409</v>
      </c>
      <c r="E15" s="22">
        <v>82181</v>
      </c>
      <c r="F15" s="23">
        <v>147349</v>
      </c>
      <c r="G15" s="23">
        <v>148144</v>
      </c>
      <c r="H15" s="23">
        <v>152802</v>
      </c>
      <c r="I15" s="23">
        <v>148143.85999999999</v>
      </c>
      <c r="J15" s="23">
        <v>152247.24</v>
      </c>
      <c r="K15" s="23">
        <v>153850.76999999999</v>
      </c>
      <c r="L15" s="23">
        <v>222390.69</v>
      </c>
      <c r="M15" s="23">
        <v>206862.59</v>
      </c>
      <c r="N15" s="23">
        <v>212963.31</v>
      </c>
      <c r="O15" s="23">
        <v>210884</v>
      </c>
      <c r="P15" s="23">
        <v>214883</v>
      </c>
      <c r="Q15" s="23">
        <v>220107.18</v>
      </c>
      <c r="R15" s="25">
        <v>223451.48</v>
      </c>
      <c r="S15" s="25">
        <v>230214.81</v>
      </c>
      <c r="T15" s="25">
        <v>234293.43</v>
      </c>
      <c r="U15" s="25">
        <v>239614.11</v>
      </c>
      <c r="V15" s="25">
        <v>249649.33</v>
      </c>
      <c r="W15" s="25">
        <v>245157.74</v>
      </c>
      <c r="X15" s="25">
        <v>249977.91</v>
      </c>
      <c r="Y15" s="25">
        <v>253870.24</v>
      </c>
      <c r="Z15" s="25">
        <v>226861.58</v>
      </c>
      <c r="AA15" s="25">
        <v>247147.34</v>
      </c>
      <c r="AB15" s="25">
        <v>252900.21</v>
      </c>
      <c r="AC15" s="25">
        <v>251936.58</v>
      </c>
      <c r="AD15" s="25">
        <f t="shared" si="1"/>
        <v>242089.56333333332</v>
      </c>
      <c r="AE15" s="25">
        <f t="shared" si="0"/>
        <v>10894.030349999999</v>
      </c>
      <c r="AF15" s="31">
        <f>AE15/AE51</f>
        <v>5.3172636244142299E-2</v>
      </c>
      <c r="AG15" s="387" t="s">
        <v>115</v>
      </c>
      <c r="AH15" s="390"/>
      <c r="AI15" s="390"/>
      <c r="AJ15" s="390"/>
      <c r="AK15" s="4"/>
    </row>
    <row r="16" spans="1:37" x14ac:dyDescent="0.3">
      <c r="A16" s="387" t="s">
        <v>92</v>
      </c>
      <c r="B16" s="5"/>
      <c r="C16" s="385">
        <v>89963</v>
      </c>
      <c r="D16" s="22">
        <v>89867</v>
      </c>
      <c r="E16" s="22">
        <v>93000</v>
      </c>
      <c r="F16" s="23">
        <v>96937</v>
      </c>
      <c r="G16" s="23">
        <v>97560</v>
      </c>
      <c r="H16" s="23">
        <v>100524</v>
      </c>
      <c r="I16" s="23">
        <v>97459.94</v>
      </c>
      <c r="J16" s="23">
        <v>162017.42000000001</v>
      </c>
      <c r="K16" s="23">
        <v>163973.39000000001</v>
      </c>
      <c r="L16" s="23">
        <v>217876.62</v>
      </c>
      <c r="M16" s="23">
        <v>202591.54</v>
      </c>
      <c r="N16" s="23">
        <v>208566</v>
      </c>
      <c r="O16" s="23">
        <v>206878</v>
      </c>
      <c r="P16" s="23">
        <v>210801</v>
      </c>
      <c r="Q16" s="23">
        <v>215925.93</v>
      </c>
      <c r="R16" s="25">
        <v>219206.7</v>
      </c>
      <c r="S16" s="25">
        <v>225985.7</v>
      </c>
      <c r="T16" s="25">
        <v>230132.39</v>
      </c>
      <c r="U16" s="25">
        <v>235540.61</v>
      </c>
      <c r="V16" s="25">
        <v>245402.76</v>
      </c>
      <c r="W16" s="25">
        <v>240991.23</v>
      </c>
      <c r="X16" s="25">
        <v>245733.61</v>
      </c>
      <c r="Y16" s="25">
        <v>249564.01</v>
      </c>
      <c r="Z16" s="25">
        <v>223014.15</v>
      </c>
      <c r="AA16" s="25">
        <v>242958.73</v>
      </c>
      <c r="AB16" s="25">
        <v>248616.59</v>
      </c>
      <c r="AC16" s="25">
        <v>247671.73</v>
      </c>
      <c r="AD16" s="25">
        <f t="shared" si="1"/>
        <v>237901.51749999999</v>
      </c>
      <c r="AE16" s="25">
        <f t="shared" si="0"/>
        <v>10705.568287499998</v>
      </c>
      <c r="AF16" s="31">
        <f>AE16/AE51</f>
        <v>5.2252772394567715E-2</v>
      </c>
      <c r="AG16" s="387" t="s">
        <v>92</v>
      </c>
      <c r="AH16" s="390"/>
      <c r="AI16" s="390"/>
      <c r="AJ16" s="390"/>
      <c r="AK16" s="4"/>
    </row>
    <row r="17" spans="1:37" x14ac:dyDescent="0.3">
      <c r="A17" s="387" t="s">
        <v>93</v>
      </c>
      <c r="B17" s="5"/>
      <c r="C17" s="385">
        <v>55559</v>
      </c>
      <c r="D17" s="22">
        <v>55500</v>
      </c>
      <c r="E17" s="22">
        <v>57435</v>
      </c>
      <c r="F17" s="23">
        <v>59867</v>
      </c>
      <c r="G17" s="23">
        <v>60190</v>
      </c>
      <c r="H17" s="23">
        <v>62082</v>
      </c>
      <c r="I17" s="23">
        <v>60189.96</v>
      </c>
      <c r="J17" s="23">
        <v>61858.1</v>
      </c>
      <c r="K17" s="23">
        <v>62403.09</v>
      </c>
      <c r="L17" s="23">
        <v>62000.160000000003</v>
      </c>
      <c r="M17" s="23">
        <v>58581.26</v>
      </c>
      <c r="N17" s="23">
        <v>60309</v>
      </c>
      <c r="O17" s="23">
        <v>59003</v>
      </c>
      <c r="P17" s="23">
        <v>60122</v>
      </c>
      <c r="Q17" s="23">
        <v>61583.82</v>
      </c>
      <c r="R17" s="25">
        <v>62574.5</v>
      </c>
      <c r="S17" s="25">
        <v>135250.04</v>
      </c>
      <c r="T17" s="25">
        <v>137954.98000000001</v>
      </c>
      <c r="U17" s="25">
        <v>141687.16</v>
      </c>
      <c r="V17" s="25">
        <v>147684.24</v>
      </c>
      <c r="W17" s="25">
        <v>145472.51999999999</v>
      </c>
      <c r="X17" s="25">
        <v>148800.54</v>
      </c>
      <c r="Y17" s="25">
        <v>151588.48000000001</v>
      </c>
      <c r="Z17" s="25">
        <v>135538.26999999999</v>
      </c>
      <c r="AA17" s="25">
        <v>147981.14000000001</v>
      </c>
      <c r="AB17" s="25">
        <v>151707.89000000001</v>
      </c>
      <c r="AC17" s="25">
        <v>151406.89000000001</v>
      </c>
      <c r="AD17" s="25">
        <f t="shared" si="1"/>
        <v>138137.22083333335</v>
      </c>
      <c r="AE17" s="25">
        <f t="shared" si="0"/>
        <v>6216.1749375000009</v>
      </c>
      <c r="AF17" s="31">
        <f>AE17/AE51</f>
        <v>3.0340507430442542E-2</v>
      </c>
      <c r="AG17" s="387" t="s">
        <v>93</v>
      </c>
      <c r="AH17" s="390"/>
      <c r="AI17" s="390"/>
      <c r="AJ17" s="390"/>
      <c r="AK17" s="4"/>
    </row>
    <row r="18" spans="1:37" x14ac:dyDescent="0.3">
      <c r="A18" s="387" t="s">
        <v>95</v>
      </c>
      <c r="B18" s="5"/>
      <c r="C18" s="385"/>
      <c r="D18" s="22"/>
      <c r="E18" s="22"/>
      <c r="F18" s="23"/>
      <c r="G18" s="23"/>
      <c r="H18" s="23"/>
      <c r="I18" s="23"/>
      <c r="J18" s="23"/>
      <c r="K18" s="22"/>
      <c r="L18" s="22"/>
      <c r="M18" s="23"/>
      <c r="N18" s="23">
        <v>10295.31</v>
      </c>
      <c r="O18" s="23">
        <v>10432</v>
      </c>
      <c r="P18" s="23">
        <v>10630</v>
      </c>
      <c r="Q18" s="23">
        <v>10888.31</v>
      </c>
      <c r="R18" s="25">
        <v>11053.75</v>
      </c>
      <c r="S18" s="25">
        <v>11486.5</v>
      </c>
      <c r="T18" s="25">
        <v>11787.41</v>
      </c>
      <c r="U18" s="25">
        <v>12172.68</v>
      </c>
      <c r="V18" s="25">
        <v>12697.8</v>
      </c>
      <c r="W18" s="25">
        <v>12471.94</v>
      </c>
      <c r="X18" s="25">
        <v>12720.07</v>
      </c>
      <c r="Y18" s="25">
        <v>12921.08</v>
      </c>
      <c r="Z18" s="25">
        <v>11546.91</v>
      </c>
      <c r="AA18" s="25">
        <v>12581.44</v>
      </c>
      <c r="AB18" s="25">
        <v>12876.06</v>
      </c>
      <c r="AC18" s="25">
        <v>12828.73</v>
      </c>
      <c r="AD18" s="25">
        <f t="shared" si="1"/>
        <v>12262.030833333336</v>
      </c>
      <c r="AE18" s="25">
        <f t="shared" si="0"/>
        <v>551.79138750000016</v>
      </c>
      <c r="AF18" s="31">
        <f>AE18/AE51</f>
        <v>2.6932367349415433E-3</v>
      </c>
      <c r="AG18" s="387" t="s">
        <v>95</v>
      </c>
      <c r="AH18" s="390"/>
      <c r="AI18" s="390"/>
      <c r="AJ18" s="390"/>
      <c r="AK18" s="4"/>
    </row>
    <row r="19" spans="1:37" x14ac:dyDescent="0.3">
      <c r="A19" s="387" t="s">
        <v>96</v>
      </c>
      <c r="B19" s="5"/>
      <c r="C19" s="385"/>
      <c r="D19" s="22"/>
      <c r="E19" s="22"/>
      <c r="F19" s="23"/>
      <c r="G19" s="23"/>
      <c r="H19" s="23"/>
      <c r="I19" s="23"/>
      <c r="J19" s="23"/>
      <c r="K19" s="22"/>
      <c r="L19" s="22"/>
      <c r="M19" s="23"/>
      <c r="N19" s="23"/>
      <c r="O19" s="23"/>
      <c r="P19" s="23"/>
      <c r="Q19" s="23">
        <v>3381.25</v>
      </c>
      <c r="R19" s="27">
        <v>3432.62</v>
      </c>
      <c r="S19" s="27">
        <v>3567.01</v>
      </c>
      <c r="T19" s="27">
        <v>3660.45</v>
      </c>
      <c r="U19" s="27">
        <v>3780.09</v>
      </c>
      <c r="V19" s="27">
        <v>3943.16</v>
      </c>
      <c r="W19" s="27">
        <v>3914.57</v>
      </c>
      <c r="X19" s="25">
        <v>12155.89</v>
      </c>
      <c r="Y19" s="25">
        <v>12480.03</v>
      </c>
      <c r="Z19" s="25">
        <v>11193.59</v>
      </c>
      <c r="AA19" s="25">
        <v>12320.69</v>
      </c>
      <c r="AB19" s="25">
        <v>13969.81</v>
      </c>
      <c r="AC19" s="25">
        <v>14035.41</v>
      </c>
      <c r="AD19" s="27"/>
      <c r="AE19" s="27"/>
      <c r="AF19" s="31"/>
      <c r="AG19" s="387" t="s">
        <v>96</v>
      </c>
      <c r="AH19" s="390"/>
      <c r="AI19" s="390"/>
      <c r="AJ19" s="390"/>
      <c r="AK19" s="4"/>
    </row>
    <row r="20" spans="1:37" x14ac:dyDescent="0.3">
      <c r="A20" s="387" t="s">
        <v>97</v>
      </c>
      <c r="B20" s="5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21"/>
      <c r="S20" s="25">
        <v>20783</v>
      </c>
      <c r="T20" s="25">
        <v>21327.43</v>
      </c>
      <c r="U20" s="25">
        <v>22024.53</v>
      </c>
      <c r="V20" s="25">
        <v>22974.639999999999</v>
      </c>
      <c r="W20" s="25">
        <v>22808.07</v>
      </c>
      <c r="X20" s="25">
        <v>23515.62</v>
      </c>
      <c r="Y20" s="25">
        <v>24142.66</v>
      </c>
      <c r="Z20" s="25">
        <v>39553.089999999997</v>
      </c>
      <c r="AA20" s="25">
        <v>43535.73</v>
      </c>
      <c r="AB20" s="25">
        <v>44938.43</v>
      </c>
      <c r="AC20" s="25">
        <v>45149.45</v>
      </c>
      <c r="AD20" s="27"/>
      <c r="AE20" s="21"/>
      <c r="AF20" s="28"/>
      <c r="AG20" s="387" t="s">
        <v>97</v>
      </c>
      <c r="AH20" s="390"/>
      <c r="AI20" s="390"/>
      <c r="AJ20" s="390"/>
      <c r="AK20" s="4"/>
    </row>
    <row r="21" spans="1:37" x14ac:dyDescent="0.3">
      <c r="A21" s="387" t="s">
        <v>118</v>
      </c>
      <c r="B21" s="5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21"/>
      <c r="S21" s="3"/>
      <c r="U21" s="3"/>
      <c r="V21" s="3"/>
      <c r="W21" s="3"/>
      <c r="X21" s="3"/>
      <c r="Y21" s="3"/>
      <c r="Z21" s="3"/>
      <c r="AA21" s="3"/>
      <c r="AB21" s="3"/>
      <c r="AC21" s="32">
        <v>17079.830000000002</v>
      </c>
      <c r="AD21" s="27"/>
      <c r="AE21" s="3"/>
      <c r="AF21" s="31"/>
      <c r="AG21" s="387" t="s">
        <v>118</v>
      </c>
      <c r="AH21" s="390"/>
      <c r="AI21" s="390"/>
      <c r="AJ21" s="390"/>
      <c r="AK21" s="4"/>
    </row>
    <row r="22" spans="1:37" x14ac:dyDescent="0.3">
      <c r="A22" s="387" t="s">
        <v>75</v>
      </c>
      <c r="B22" s="5"/>
      <c r="C22" s="385"/>
      <c r="D22" s="22"/>
      <c r="E22" s="22"/>
      <c r="F22" s="23">
        <v>24265</v>
      </c>
      <c r="G22" s="23">
        <v>24696</v>
      </c>
      <c r="H22" s="23">
        <v>25472</v>
      </c>
      <c r="I22" s="23">
        <v>24695.88</v>
      </c>
      <c r="J22" s="23">
        <v>25382.36</v>
      </c>
      <c r="K22" s="23">
        <v>25710.62</v>
      </c>
      <c r="L22" s="23">
        <v>25543.99</v>
      </c>
      <c r="M22" s="23">
        <v>23736.68</v>
      </c>
      <c r="N22" s="23">
        <v>24436.19</v>
      </c>
      <c r="O22" s="23">
        <v>24170</v>
      </c>
      <c r="P22" s="23">
        <v>24628</v>
      </c>
      <c r="Q22" s="23">
        <v>25226.83</v>
      </c>
      <c r="R22" s="25">
        <v>25610.13</v>
      </c>
      <c r="S22" s="25">
        <v>26373.759999999998</v>
      </c>
      <c r="T22" s="25">
        <v>26829.58</v>
      </c>
      <c r="U22" s="25">
        <v>27388.6</v>
      </c>
      <c r="V22" s="25">
        <v>28533.64</v>
      </c>
      <c r="W22" s="25">
        <v>28019.68</v>
      </c>
      <c r="X22" s="25">
        <v>28569.91</v>
      </c>
      <c r="Y22" s="25">
        <v>29014.09</v>
      </c>
      <c r="Z22" s="25">
        <v>25927.24</v>
      </c>
      <c r="AA22" s="25">
        <v>28245.16</v>
      </c>
      <c r="AB22" s="25">
        <v>28902.22</v>
      </c>
      <c r="AC22" s="25">
        <v>28791.7</v>
      </c>
      <c r="AD22" s="25">
        <f t="shared" si="1"/>
        <v>27683.80916666667</v>
      </c>
      <c r="AE22" s="25">
        <f t="shared" ref="AE22:AE30" si="2">+AD22*0.045</f>
        <v>1245.7714125</v>
      </c>
      <c r="AF22" s="31">
        <f>AE22/AE51</f>
        <v>6.0804815143748747E-3</v>
      </c>
      <c r="AG22" s="387" t="s">
        <v>75</v>
      </c>
      <c r="AH22" s="390"/>
      <c r="AI22" s="390"/>
      <c r="AJ22" s="390"/>
      <c r="AK22" s="4"/>
    </row>
    <row r="23" spans="1:37" x14ac:dyDescent="0.3">
      <c r="A23" s="387" t="s">
        <v>76</v>
      </c>
      <c r="B23" s="5"/>
      <c r="C23" s="385">
        <v>44497</v>
      </c>
      <c r="D23" s="22">
        <v>44449</v>
      </c>
      <c r="E23" s="22">
        <v>50360</v>
      </c>
      <c r="F23" s="23">
        <v>53451</v>
      </c>
      <c r="G23" s="23">
        <v>53841</v>
      </c>
      <c r="H23" s="23">
        <v>59282</v>
      </c>
      <c r="I23" s="23">
        <v>53841.120000000003</v>
      </c>
      <c r="J23" s="23">
        <v>60016.38</v>
      </c>
      <c r="K23" s="23">
        <v>61991.81</v>
      </c>
      <c r="L23" s="23">
        <v>62132.25</v>
      </c>
      <c r="M23" s="23">
        <v>58117.18</v>
      </c>
      <c r="N23" s="23">
        <v>59950</v>
      </c>
      <c r="O23" s="23">
        <v>59136</v>
      </c>
      <c r="P23" s="23">
        <v>60258</v>
      </c>
      <c r="Q23" s="23">
        <v>62962.03</v>
      </c>
      <c r="R23" s="25">
        <v>63918.68</v>
      </c>
      <c r="S23" s="25">
        <v>66665.289999999994</v>
      </c>
      <c r="T23" s="25">
        <v>68373.679999999993</v>
      </c>
      <c r="U23" s="25">
        <v>70011.23</v>
      </c>
      <c r="V23" s="25">
        <v>72941.350000000006</v>
      </c>
      <c r="W23" s="25">
        <v>71741.98</v>
      </c>
      <c r="X23" s="25">
        <v>73168.42</v>
      </c>
      <c r="Y23" s="25">
        <v>74323.69</v>
      </c>
      <c r="Z23" s="25">
        <v>66786.559999999998</v>
      </c>
      <c r="AA23" s="25">
        <v>72861.8</v>
      </c>
      <c r="AB23" s="25">
        <v>74778.240000000005</v>
      </c>
      <c r="AC23" s="25">
        <v>74559.03</v>
      </c>
      <c r="AD23" s="25">
        <f t="shared" si="1"/>
        <v>70844.162499999991</v>
      </c>
      <c r="AE23" s="25">
        <f t="shared" si="2"/>
        <v>3187.9873124999995</v>
      </c>
      <c r="AF23" s="31">
        <f>AE23/AE51</f>
        <v>1.5560236594944247E-2</v>
      </c>
      <c r="AG23" s="387" t="s">
        <v>76</v>
      </c>
      <c r="AH23" s="390"/>
      <c r="AI23" s="390"/>
      <c r="AJ23" s="390"/>
      <c r="AK23" s="4"/>
    </row>
    <row r="24" spans="1:37" x14ac:dyDescent="0.3">
      <c r="A24" s="387" t="s">
        <v>77</v>
      </c>
      <c r="B24" s="5"/>
      <c r="C24" s="385">
        <v>26857</v>
      </c>
      <c r="D24" s="22">
        <v>26828</v>
      </c>
      <c r="E24" s="22">
        <v>27762</v>
      </c>
      <c r="F24" s="23">
        <v>28862</v>
      </c>
      <c r="G24" s="23">
        <v>28717</v>
      </c>
      <c r="H24" s="23">
        <v>29619</v>
      </c>
      <c r="I24" s="23">
        <v>28716.71</v>
      </c>
      <c r="J24" s="23">
        <v>29514.62</v>
      </c>
      <c r="K24" s="23">
        <v>29659.86</v>
      </c>
      <c r="L24" s="23">
        <v>29468.57</v>
      </c>
      <c r="M24" s="23">
        <v>27380.54</v>
      </c>
      <c r="N24" s="23">
        <v>28188</v>
      </c>
      <c r="O24" s="23">
        <v>27560</v>
      </c>
      <c r="P24" s="23">
        <v>28083</v>
      </c>
      <c r="Q24" s="23">
        <v>28765.82</v>
      </c>
      <c r="R24" s="25">
        <v>29202.89</v>
      </c>
      <c r="S24" s="25">
        <v>29940.91</v>
      </c>
      <c r="T24" s="25">
        <v>30326.65</v>
      </c>
      <c r="U24" s="25">
        <v>32499.32</v>
      </c>
      <c r="V24" s="25">
        <v>33859.39</v>
      </c>
      <c r="W24" s="25">
        <v>34253.370000000003</v>
      </c>
      <c r="X24" s="25">
        <v>34948.81</v>
      </c>
      <c r="Y24" s="25">
        <v>35515.1</v>
      </c>
      <c r="Z24" s="25">
        <v>31740.34</v>
      </c>
      <c r="AA24" s="25">
        <v>34593.699999999997</v>
      </c>
      <c r="AB24" s="25">
        <v>35412.18</v>
      </c>
      <c r="AC24" s="25">
        <v>35290.25</v>
      </c>
      <c r="AD24" s="25">
        <f t="shared" si="1"/>
        <v>33131.909166666672</v>
      </c>
      <c r="AE24" s="25">
        <f t="shared" si="2"/>
        <v>1490.9359125000001</v>
      </c>
      <c r="AF24" s="31">
        <f>AE24/AE51</f>
        <v>7.2771041012099696E-3</v>
      </c>
      <c r="AG24" s="387" t="s">
        <v>77</v>
      </c>
      <c r="AH24" s="390"/>
      <c r="AI24" s="390"/>
      <c r="AJ24" s="390"/>
      <c r="AK24" s="4"/>
    </row>
    <row r="25" spans="1:37" x14ac:dyDescent="0.3">
      <c r="A25" s="387" t="s">
        <v>99</v>
      </c>
      <c r="B25" s="5"/>
      <c r="C25" s="385">
        <v>11951</v>
      </c>
      <c r="D25" s="22">
        <v>11937</v>
      </c>
      <c r="E25" s="22">
        <v>12353</v>
      </c>
      <c r="F25" s="23">
        <v>12876</v>
      </c>
      <c r="G25" s="23">
        <v>12945</v>
      </c>
      <c r="H25" s="23">
        <v>13353</v>
      </c>
      <c r="I25" s="23">
        <v>12945.46</v>
      </c>
      <c r="J25" s="23">
        <v>13307.01</v>
      </c>
      <c r="K25" s="23">
        <v>13373.78</v>
      </c>
      <c r="L25" s="23">
        <v>13287.43</v>
      </c>
      <c r="M25" s="23">
        <v>12336.72</v>
      </c>
      <c r="N25" s="23">
        <v>12701</v>
      </c>
      <c r="O25" s="23">
        <v>12420</v>
      </c>
      <c r="P25" s="23">
        <v>12656</v>
      </c>
      <c r="Q25" s="23">
        <v>12963.34</v>
      </c>
      <c r="R25" s="25">
        <v>13160.3</v>
      </c>
      <c r="S25" s="25">
        <v>13493.67</v>
      </c>
      <c r="T25" s="25">
        <v>13668.3</v>
      </c>
      <c r="U25" s="25">
        <v>13949.5</v>
      </c>
      <c r="V25" s="25">
        <v>14532.45</v>
      </c>
      <c r="W25" s="25">
        <v>14269.72</v>
      </c>
      <c r="X25" s="25">
        <v>14548.88</v>
      </c>
      <c r="Y25" s="25">
        <v>14773.99</v>
      </c>
      <c r="Z25" s="25">
        <v>13201.99</v>
      </c>
      <c r="AA25" s="25">
        <v>14381.51</v>
      </c>
      <c r="AB25" s="25">
        <v>14715.42</v>
      </c>
      <c r="AC25" s="25">
        <v>14658.51</v>
      </c>
      <c r="AD25" s="25">
        <f t="shared" si="1"/>
        <v>14112.853333333338</v>
      </c>
      <c r="AE25" s="25">
        <f t="shared" si="2"/>
        <v>635.07840000000022</v>
      </c>
      <c r="AF25" s="31">
        <f>AE25/AE51</f>
        <v>3.099752035270575E-3</v>
      </c>
      <c r="AG25" s="387" t="s">
        <v>99</v>
      </c>
      <c r="AH25" s="390"/>
      <c r="AI25" s="390"/>
      <c r="AJ25" s="390"/>
      <c r="AK25" s="4"/>
    </row>
    <row r="26" spans="1:37" x14ac:dyDescent="0.3">
      <c r="A26" s="64" t="s">
        <v>121</v>
      </c>
      <c r="B26" s="5"/>
      <c r="C26" s="385">
        <v>38389</v>
      </c>
      <c r="D26" s="22">
        <v>38348</v>
      </c>
      <c r="E26" s="22">
        <v>39684</v>
      </c>
      <c r="F26" s="23">
        <v>41365</v>
      </c>
      <c r="G26" s="23">
        <v>41588</v>
      </c>
      <c r="H26" s="23">
        <v>42896</v>
      </c>
      <c r="I26" s="23">
        <v>41588.15</v>
      </c>
      <c r="J26" s="23">
        <v>42745.74</v>
      </c>
      <c r="K26" s="23">
        <v>42958.25</v>
      </c>
      <c r="L26" s="23">
        <v>42680.89</v>
      </c>
      <c r="M26" s="23">
        <v>39637.82</v>
      </c>
      <c r="N26" s="23">
        <v>40807</v>
      </c>
      <c r="O26" s="23">
        <v>39898</v>
      </c>
      <c r="P26" s="23">
        <v>40654</v>
      </c>
      <c r="Q26" s="23">
        <v>41642.42</v>
      </c>
      <c r="R26" s="25">
        <v>42275.13</v>
      </c>
      <c r="S26" s="25">
        <v>43343.08</v>
      </c>
      <c r="T26" s="25">
        <v>43901.04</v>
      </c>
      <c r="U26" s="25">
        <v>44804.12</v>
      </c>
      <c r="V26" s="25">
        <v>46676.52</v>
      </c>
      <c r="W26" s="25">
        <v>45832.61</v>
      </c>
      <c r="X26" s="25">
        <v>46729.15</v>
      </c>
      <c r="Y26" s="25">
        <v>47452.13</v>
      </c>
      <c r="Z26" s="25">
        <v>42403.06</v>
      </c>
      <c r="AA26" s="25">
        <v>46191.53</v>
      </c>
      <c r="AB26" s="25">
        <v>47263.96</v>
      </c>
      <c r="AC26" s="25">
        <v>47081.15</v>
      </c>
      <c r="AD26" s="25">
        <f t="shared" si="1"/>
        <v>45329.456666666665</v>
      </c>
      <c r="AE26" s="25">
        <f t="shared" si="2"/>
        <v>2039.8255499999998</v>
      </c>
      <c r="AF26" s="31">
        <f>AE26/AE51</f>
        <v>9.9561776942963531E-3</v>
      </c>
      <c r="AG26" s="64" t="s">
        <v>121</v>
      </c>
      <c r="AH26" s="390"/>
      <c r="AI26" s="390"/>
      <c r="AJ26" s="390"/>
      <c r="AK26" s="4"/>
    </row>
    <row r="27" spans="1:37" x14ac:dyDescent="0.3">
      <c r="A27" s="387" t="s">
        <v>100</v>
      </c>
      <c r="B27" s="5"/>
      <c r="C27" s="385">
        <v>63073</v>
      </c>
      <c r="D27" s="22">
        <v>63006</v>
      </c>
      <c r="E27" s="22">
        <v>66213</v>
      </c>
      <c r="F27" s="23">
        <v>69980</v>
      </c>
      <c r="G27" s="23">
        <v>71112</v>
      </c>
      <c r="H27" s="23">
        <v>73786</v>
      </c>
      <c r="I27" s="23">
        <v>71111.56</v>
      </c>
      <c r="J27" s="23">
        <v>75642.84</v>
      </c>
      <c r="K27" s="23">
        <v>76576.66</v>
      </c>
      <c r="L27" s="23">
        <v>76702.64</v>
      </c>
      <c r="M27" s="23">
        <v>71927.66</v>
      </c>
      <c r="N27" s="23">
        <v>75001</v>
      </c>
      <c r="O27" s="23">
        <v>74189</v>
      </c>
      <c r="P27" s="23">
        <v>76029</v>
      </c>
      <c r="Q27" s="23">
        <v>79029.39</v>
      </c>
      <c r="R27" s="25">
        <v>80311.33</v>
      </c>
      <c r="S27" s="25">
        <v>82447.539999999994</v>
      </c>
      <c r="T27" s="25">
        <v>84359.95</v>
      </c>
      <c r="U27" s="25">
        <v>86166.53</v>
      </c>
      <c r="V27" s="25">
        <v>91257.96</v>
      </c>
      <c r="W27" s="25">
        <v>90529.79</v>
      </c>
      <c r="X27" s="25">
        <v>92341.29</v>
      </c>
      <c r="Y27" s="25">
        <v>94426.880000000005</v>
      </c>
      <c r="Z27" s="25">
        <v>85104.24</v>
      </c>
      <c r="AA27" s="25">
        <v>93796.45</v>
      </c>
      <c r="AB27" s="25">
        <v>96536.25</v>
      </c>
      <c r="AC27" s="25">
        <v>96840.39</v>
      </c>
      <c r="AD27" s="25">
        <f t="shared" si="1"/>
        <v>89509.883333333317</v>
      </c>
      <c r="AE27" s="25">
        <f t="shared" si="2"/>
        <v>4027.9447499999992</v>
      </c>
      <c r="AF27" s="31">
        <f>AE27/AE51</f>
        <v>1.9659982038075802E-2</v>
      </c>
      <c r="AG27" s="387" t="s">
        <v>100</v>
      </c>
      <c r="AH27" s="390"/>
      <c r="AI27" s="390"/>
      <c r="AJ27" s="390"/>
      <c r="AK27" s="4"/>
    </row>
    <row r="28" spans="1:37" x14ac:dyDescent="0.3">
      <c r="A28" s="387" t="s">
        <v>101</v>
      </c>
      <c r="B28" s="5"/>
      <c r="C28" s="385">
        <v>22699</v>
      </c>
      <c r="D28" s="22">
        <v>22675</v>
      </c>
      <c r="E28" s="22">
        <v>23465</v>
      </c>
      <c r="F28" s="23">
        <v>24458</v>
      </c>
      <c r="G28" s="23">
        <v>24590</v>
      </c>
      <c r="H28" s="23">
        <v>25363</v>
      </c>
      <c r="I28" s="23">
        <v>24589.94</v>
      </c>
      <c r="J28" s="23">
        <v>25271.88</v>
      </c>
      <c r="K28" s="23">
        <v>25397.96</v>
      </c>
      <c r="L28" s="23">
        <v>25233.599999999999</v>
      </c>
      <c r="M28" s="23">
        <v>23433.18</v>
      </c>
      <c r="N28" s="23">
        <v>24124</v>
      </c>
      <c r="O28" s="23">
        <v>23584</v>
      </c>
      <c r="P28" s="23">
        <v>24031</v>
      </c>
      <c r="Q28" s="23">
        <v>24615.040000000001</v>
      </c>
      <c r="R28" s="25">
        <v>24989.040000000001</v>
      </c>
      <c r="S28" s="25">
        <v>25723.16</v>
      </c>
      <c r="T28" s="25">
        <v>26054.62</v>
      </c>
      <c r="U28" s="25">
        <v>26591.79</v>
      </c>
      <c r="V28" s="25">
        <v>27703.18</v>
      </c>
      <c r="W28" s="25">
        <v>27202.95</v>
      </c>
      <c r="X28" s="25">
        <v>27735.759999999998</v>
      </c>
      <c r="Y28" s="25">
        <v>28165.57</v>
      </c>
      <c r="Z28" s="25">
        <v>25168.76</v>
      </c>
      <c r="AA28" s="25">
        <v>27417.91</v>
      </c>
      <c r="AB28" s="25">
        <v>28054.89</v>
      </c>
      <c r="AC28" s="25">
        <v>27946.79</v>
      </c>
      <c r="AD28" s="25">
        <f t="shared" si="1"/>
        <v>26896.201666666664</v>
      </c>
      <c r="AE28" s="25">
        <f t="shared" si="2"/>
        <v>1210.3290749999999</v>
      </c>
      <c r="AF28" s="31">
        <f>AE28/AE51</f>
        <v>5.9074911279904975E-3</v>
      </c>
      <c r="AG28" s="387" t="s">
        <v>101</v>
      </c>
      <c r="AH28" s="390"/>
      <c r="AI28" s="390"/>
      <c r="AJ28" s="390"/>
      <c r="AK28" s="4"/>
    </row>
    <row r="29" spans="1:37" x14ac:dyDescent="0.3">
      <c r="A29" s="387" t="s">
        <v>102</v>
      </c>
      <c r="B29" s="5"/>
      <c r="C29" s="385">
        <v>19657</v>
      </c>
      <c r="D29" s="22">
        <v>19635</v>
      </c>
      <c r="E29" s="22">
        <v>20322</v>
      </c>
      <c r="F29" s="23">
        <v>21182</v>
      </c>
      <c r="G29" s="23">
        <v>21296</v>
      </c>
      <c r="H29" s="23">
        <v>21966</v>
      </c>
      <c r="I29" s="23">
        <v>21296.27</v>
      </c>
      <c r="J29" s="23">
        <v>21886.73</v>
      </c>
      <c r="K29" s="23">
        <v>21996.25</v>
      </c>
      <c r="L29" s="23">
        <v>21853.41</v>
      </c>
      <c r="M29" s="23">
        <v>20289.18</v>
      </c>
      <c r="N29" s="23">
        <v>20887</v>
      </c>
      <c r="O29" s="23">
        <v>20420</v>
      </c>
      <c r="P29" s="23">
        <v>20807</v>
      </c>
      <c r="Q29" s="23">
        <v>21313.33</v>
      </c>
      <c r="R29" s="25">
        <v>21637.17</v>
      </c>
      <c r="S29" s="25">
        <v>22182.91</v>
      </c>
      <c r="T29" s="25">
        <v>22467.62</v>
      </c>
      <c r="U29" s="25">
        <v>22929.7</v>
      </c>
      <c r="V29" s="25">
        <v>23887.94</v>
      </c>
      <c r="W29" s="25">
        <v>23456.04</v>
      </c>
      <c r="X29" s="25">
        <v>23914.86</v>
      </c>
      <c r="Y29" s="25">
        <v>24284.86</v>
      </c>
      <c r="Z29" s="25">
        <v>21700.86</v>
      </c>
      <c r="AA29" s="25">
        <v>23639.7</v>
      </c>
      <c r="AB29" s="25">
        <v>24188.54</v>
      </c>
      <c r="AC29" s="25">
        <v>24094.98</v>
      </c>
      <c r="AD29" s="25">
        <f t="shared" si="1"/>
        <v>23198.764999999999</v>
      </c>
      <c r="AE29" s="25">
        <f t="shared" si="2"/>
        <v>1043.9444249999999</v>
      </c>
      <c r="AF29" s="31">
        <f>AE29/AE51</f>
        <v>5.0953848471355957E-3</v>
      </c>
      <c r="AG29" s="387" t="s">
        <v>102</v>
      </c>
      <c r="AH29" s="390"/>
      <c r="AI29" s="390"/>
      <c r="AJ29" s="390"/>
      <c r="AK29" s="4"/>
    </row>
    <row r="30" spans="1:37" x14ac:dyDescent="0.3">
      <c r="A30" s="387" t="s">
        <v>12</v>
      </c>
      <c r="B30" s="5"/>
      <c r="C30" s="385">
        <v>25484</v>
      </c>
      <c r="D30" s="22">
        <v>25457</v>
      </c>
      <c r="E30" s="22">
        <v>26346</v>
      </c>
      <c r="F30" s="23">
        <v>27461</v>
      </c>
      <c r="G30" s="23">
        <v>27609</v>
      </c>
      <c r="H30" s="23">
        <v>28478</v>
      </c>
      <c r="I30" s="23">
        <v>27609.15</v>
      </c>
      <c r="J30" s="23">
        <v>28376.82</v>
      </c>
      <c r="K30" s="23">
        <v>28522.81</v>
      </c>
      <c r="L30" s="23">
        <v>28337.94</v>
      </c>
      <c r="M30" s="23">
        <v>26314.9</v>
      </c>
      <c r="N30" s="23">
        <v>27091</v>
      </c>
      <c r="O30" s="23">
        <v>36844</v>
      </c>
      <c r="P30" s="23">
        <v>37543</v>
      </c>
      <c r="Q30" s="23">
        <v>38455.360000000001</v>
      </c>
      <c r="R30" s="25">
        <v>39039.65</v>
      </c>
      <c r="S30" s="25">
        <v>40178.370000000003</v>
      </c>
      <c r="T30" s="25">
        <v>40847.61</v>
      </c>
      <c r="U30" s="25">
        <v>41795.81</v>
      </c>
      <c r="V30" s="25">
        <v>43549.42</v>
      </c>
      <c r="W30" s="25">
        <v>42778.879999999997</v>
      </c>
      <c r="X30" s="25">
        <v>43633.58</v>
      </c>
      <c r="Y30" s="25">
        <v>44326.67</v>
      </c>
      <c r="Z30" s="25">
        <v>39613.1</v>
      </c>
      <c r="AA30" s="25">
        <v>43164.66</v>
      </c>
      <c r="AB30" s="25">
        <v>44177.599999999999</v>
      </c>
      <c r="AC30" s="25">
        <v>44017.32</v>
      </c>
      <c r="AD30" s="25">
        <f t="shared" si="1"/>
        <v>42260.222499999996</v>
      </c>
      <c r="AE30" s="25">
        <f t="shared" si="2"/>
        <v>1901.7100124999997</v>
      </c>
      <c r="AF30" s="31">
        <f>AE30/AE51</f>
        <v>9.2820500299511093E-3</v>
      </c>
      <c r="AG30" s="387" t="s">
        <v>12</v>
      </c>
      <c r="AH30" s="390"/>
      <c r="AI30" s="390"/>
      <c r="AJ30" s="390"/>
      <c r="AK30" s="4"/>
    </row>
    <row r="31" spans="1:37" x14ac:dyDescent="0.3">
      <c r="A31" s="387" t="s">
        <v>103</v>
      </c>
      <c r="B31" s="5"/>
      <c r="C31" s="385"/>
      <c r="D31" s="22"/>
      <c r="E31" s="22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7"/>
      <c r="S31" s="27"/>
      <c r="T31" s="27"/>
      <c r="U31" s="27"/>
      <c r="V31" s="27"/>
      <c r="W31" s="27"/>
      <c r="X31" s="27"/>
      <c r="Y31" s="27"/>
      <c r="Z31" s="27">
        <v>17920.990000000002</v>
      </c>
      <c r="AA31" s="27">
        <v>19725.48</v>
      </c>
      <c r="AB31" s="27">
        <v>20361.02</v>
      </c>
      <c r="AC31" s="27">
        <v>27400.32</v>
      </c>
      <c r="AD31" s="27"/>
      <c r="AE31" s="27"/>
      <c r="AF31" s="31"/>
      <c r="AG31" s="387" t="s">
        <v>103</v>
      </c>
      <c r="AH31" s="390"/>
      <c r="AI31" s="390"/>
      <c r="AJ31" s="390"/>
      <c r="AK31" s="4"/>
    </row>
    <row r="32" spans="1:37" x14ac:dyDescent="0.3">
      <c r="A32" s="387" t="s">
        <v>104</v>
      </c>
      <c r="B32" s="5"/>
      <c r="C32" s="385">
        <v>11387</v>
      </c>
      <c r="D32" s="22">
        <v>11374</v>
      </c>
      <c r="E32" s="22">
        <v>11826</v>
      </c>
      <c r="F32" s="23">
        <v>12854</v>
      </c>
      <c r="G32" s="23">
        <v>12934</v>
      </c>
      <c r="H32" s="23">
        <v>14414</v>
      </c>
      <c r="I32" s="23">
        <v>12934.4</v>
      </c>
      <c r="J32" s="23">
        <v>14415.62</v>
      </c>
      <c r="K32" s="23">
        <v>16336.83</v>
      </c>
      <c r="L32" s="23">
        <v>16350.54</v>
      </c>
      <c r="M32" s="23">
        <v>15181.14</v>
      </c>
      <c r="N32" s="23">
        <v>15773</v>
      </c>
      <c r="O32" s="23">
        <v>17483</v>
      </c>
      <c r="P32" s="23">
        <v>17815</v>
      </c>
      <c r="Q32" s="23">
        <v>18248.080000000002</v>
      </c>
      <c r="R32" s="25">
        <v>19667.43</v>
      </c>
      <c r="S32" s="25">
        <v>22417.56</v>
      </c>
      <c r="T32" s="25">
        <v>25089</v>
      </c>
      <c r="U32" s="25">
        <v>25711.94</v>
      </c>
      <c r="V32" s="25">
        <v>26794.28</v>
      </c>
      <c r="W32" s="25">
        <v>30284.94</v>
      </c>
      <c r="X32" s="25">
        <v>31554.35</v>
      </c>
      <c r="Y32" s="25">
        <v>32138.31</v>
      </c>
      <c r="Z32" s="25">
        <v>29269.99</v>
      </c>
      <c r="AA32" s="25">
        <v>39101.85</v>
      </c>
      <c r="AB32" s="25">
        <v>40188.410000000003</v>
      </c>
      <c r="AC32" s="25">
        <v>40158.22</v>
      </c>
      <c r="AD32" s="25">
        <f t="shared" si="1"/>
        <v>30198.023333333327</v>
      </c>
      <c r="AE32" s="25">
        <f>+AD32*0.045</f>
        <v>1358.9110499999997</v>
      </c>
      <c r="AF32" s="31">
        <f>AE32/AE51</f>
        <v>6.632704392070604E-3</v>
      </c>
      <c r="AG32" s="387" t="s">
        <v>104</v>
      </c>
      <c r="AH32" s="390"/>
      <c r="AI32" s="390"/>
      <c r="AJ32" s="390"/>
      <c r="AK32" s="4"/>
    </row>
    <row r="33" spans="1:37" x14ac:dyDescent="0.3">
      <c r="A33" s="387" t="s">
        <v>33</v>
      </c>
      <c r="B33" s="5"/>
      <c r="C33" s="385">
        <v>98761</v>
      </c>
      <c r="D33" s="22">
        <v>98654</v>
      </c>
      <c r="E33" s="22">
        <v>102094</v>
      </c>
      <c r="F33" s="23">
        <v>106417</v>
      </c>
      <c r="G33" s="23">
        <v>106991</v>
      </c>
      <c r="H33" s="23">
        <v>110355</v>
      </c>
      <c r="I33" s="23">
        <v>106991.07</v>
      </c>
      <c r="J33" s="23">
        <v>109960.47</v>
      </c>
      <c r="K33" s="23">
        <v>110511.52</v>
      </c>
      <c r="L33" s="23">
        <v>109796.5</v>
      </c>
      <c r="M33" s="23">
        <v>101968.91</v>
      </c>
      <c r="N33" s="23">
        <v>104976</v>
      </c>
      <c r="O33" s="23">
        <v>102631</v>
      </c>
      <c r="P33" s="23">
        <v>104578</v>
      </c>
      <c r="Q33" s="23">
        <v>107119.93</v>
      </c>
      <c r="R33" s="25">
        <v>108747.5</v>
      </c>
      <c r="S33" s="25">
        <v>111492.99</v>
      </c>
      <c r="T33" s="25">
        <v>112926.6</v>
      </c>
      <c r="U33" s="25">
        <v>115249.49</v>
      </c>
      <c r="V33" s="25">
        <v>120065.82</v>
      </c>
      <c r="W33" s="25">
        <v>117895</v>
      </c>
      <c r="X33" s="25">
        <v>120201.15</v>
      </c>
      <c r="Y33" s="25">
        <v>122060.85</v>
      </c>
      <c r="Z33" s="25">
        <v>109073.13</v>
      </c>
      <c r="AA33" s="25">
        <v>118818.18</v>
      </c>
      <c r="AB33" s="25">
        <v>121576.78</v>
      </c>
      <c r="AC33" s="25">
        <v>121106.51</v>
      </c>
      <c r="AD33" s="25">
        <f t="shared" si="1"/>
        <v>116601.16666666667</v>
      </c>
      <c r="AE33" s="25">
        <f>+AD33*0.045</f>
        <v>5247.0524999999998</v>
      </c>
      <c r="AF33" s="31">
        <f>AE33/AE51</f>
        <v>2.5610320971468328E-2</v>
      </c>
      <c r="AG33" s="387" t="s">
        <v>33</v>
      </c>
      <c r="AH33" s="390"/>
      <c r="AI33" s="390"/>
      <c r="AJ33" s="390"/>
      <c r="AK33" s="4"/>
    </row>
    <row r="34" spans="1:37" x14ac:dyDescent="0.3">
      <c r="A34" s="387" t="s">
        <v>14</v>
      </c>
      <c r="B34" s="5"/>
      <c r="C34" s="385">
        <v>700185</v>
      </c>
      <c r="D34" s="22">
        <v>699426</v>
      </c>
      <c r="E34" s="22">
        <v>723822</v>
      </c>
      <c r="F34" s="23">
        <v>754466</v>
      </c>
      <c r="G34" s="23">
        <v>758536</v>
      </c>
      <c r="H34" s="23">
        <v>782390</v>
      </c>
      <c r="I34" s="23">
        <v>758535.98</v>
      </c>
      <c r="J34" s="23">
        <v>779569.49</v>
      </c>
      <c r="K34" s="23">
        <v>783473.11</v>
      </c>
      <c r="L34" s="23">
        <v>778433.12</v>
      </c>
      <c r="M34" s="23">
        <v>723144.95</v>
      </c>
      <c r="N34" s="23">
        <v>744470</v>
      </c>
      <c r="O34" s="23">
        <v>727866</v>
      </c>
      <c r="P34" s="23">
        <v>741669</v>
      </c>
      <c r="Q34" s="23">
        <v>759698.81</v>
      </c>
      <c r="R34" s="25">
        <v>771241.65</v>
      </c>
      <c r="S34" s="25">
        <v>790722.05</v>
      </c>
      <c r="T34" s="25">
        <v>800898.58</v>
      </c>
      <c r="U34" s="25">
        <v>817375.22</v>
      </c>
      <c r="V34" s="25">
        <v>851533.83</v>
      </c>
      <c r="W34" s="25">
        <v>836138.1</v>
      </c>
      <c r="X34" s="25">
        <v>852494.05</v>
      </c>
      <c r="Y34" s="25">
        <v>865683.6</v>
      </c>
      <c r="Z34" s="25">
        <v>773571.76</v>
      </c>
      <c r="AA34" s="25">
        <v>842685.99</v>
      </c>
      <c r="AB34" s="25">
        <v>862250.71</v>
      </c>
      <c r="AC34" s="25">
        <v>858915.62</v>
      </c>
      <c r="AD34" s="25">
        <f t="shared" si="1"/>
        <v>826959.26333333319</v>
      </c>
      <c r="AE34" s="25">
        <f>+AD34*0.045</f>
        <v>37213.166849999994</v>
      </c>
      <c r="AF34" s="31">
        <f>AE34/AE51</f>
        <v>0.18163362142713549</v>
      </c>
      <c r="AG34" s="387" t="s">
        <v>14</v>
      </c>
      <c r="AH34" s="390"/>
      <c r="AI34" s="390"/>
      <c r="AJ34" s="390"/>
      <c r="AK34" s="4"/>
    </row>
    <row r="35" spans="1:37" x14ac:dyDescent="0.3">
      <c r="A35" s="387" t="s">
        <v>65</v>
      </c>
      <c r="B35" s="5"/>
      <c r="C35" s="385"/>
      <c r="D35" s="22"/>
      <c r="E35" s="22"/>
      <c r="F35" s="23">
        <v>15827</v>
      </c>
      <c r="G35" s="23">
        <v>15912</v>
      </c>
      <c r="H35" s="23">
        <v>16412</v>
      </c>
      <c r="I35" s="23">
        <v>15912.26</v>
      </c>
      <c r="J35" s="23">
        <v>16356.17</v>
      </c>
      <c r="K35" s="23">
        <v>16567.12</v>
      </c>
      <c r="L35" s="23">
        <v>16460.02</v>
      </c>
      <c r="M35" s="23">
        <v>15285.27</v>
      </c>
      <c r="N35" s="23">
        <v>15736</v>
      </c>
      <c r="O35" s="23">
        <v>15560</v>
      </c>
      <c r="P35" s="23">
        <v>15855</v>
      </c>
      <c r="Q35" s="23">
        <v>16240.46</v>
      </c>
      <c r="R35" s="25">
        <v>16487.22</v>
      </c>
      <c r="S35" s="25">
        <v>16976.82</v>
      </c>
      <c r="T35" s="25">
        <v>17268.240000000002</v>
      </c>
      <c r="U35" s="25">
        <v>17627.68</v>
      </c>
      <c r="V35" s="25">
        <v>18364.64</v>
      </c>
      <c r="W35" s="25">
        <v>18033.82</v>
      </c>
      <c r="X35" s="25">
        <v>18387.919999999998</v>
      </c>
      <c r="Y35" s="25">
        <v>18673.759999999998</v>
      </c>
      <c r="Z35" s="25">
        <v>16687.02</v>
      </c>
      <c r="AA35" s="25">
        <v>18178.84</v>
      </c>
      <c r="AB35" s="25">
        <v>18601.71</v>
      </c>
      <c r="AC35" s="25">
        <v>18530.560000000001</v>
      </c>
      <c r="AD35" s="25">
        <f t="shared" si="1"/>
        <v>17818.185833333329</v>
      </c>
      <c r="AE35" s="25">
        <f>+AD35*0.045</f>
        <v>801.81836249999981</v>
      </c>
      <c r="AF35" s="31">
        <f>AE35/AE51</f>
        <v>3.9135925597165531E-3</v>
      </c>
      <c r="AG35" s="387" t="s">
        <v>65</v>
      </c>
      <c r="AH35" s="390"/>
      <c r="AI35" s="390"/>
      <c r="AJ35" s="390"/>
      <c r="AK35" s="4"/>
    </row>
    <row r="36" spans="1:37" x14ac:dyDescent="0.3">
      <c r="A36" s="387" t="s">
        <v>105</v>
      </c>
      <c r="B36" s="5"/>
      <c r="C36" s="385"/>
      <c r="D36" s="22"/>
      <c r="E36" s="22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5">
        <v>3618.61</v>
      </c>
      <c r="S36" s="25">
        <v>3760.28</v>
      </c>
      <c r="T36" s="25">
        <v>3858.78</v>
      </c>
      <c r="U36" s="25">
        <v>2389.41</v>
      </c>
      <c r="V36" s="25">
        <v>2492.4899999999998</v>
      </c>
      <c r="W36" s="25">
        <v>2475.73</v>
      </c>
      <c r="X36" s="25">
        <v>2552.54</v>
      </c>
      <c r="Y36" s="25">
        <v>2620.6</v>
      </c>
      <c r="Z36" s="25">
        <v>3402.96</v>
      </c>
      <c r="AA36" s="25">
        <v>3745.6</v>
      </c>
      <c r="AB36" s="25">
        <v>3866.29</v>
      </c>
      <c r="AC36" s="25">
        <v>3884.44</v>
      </c>
      <c r="AD36" s="25">
        <f t="shared" si="1"/>
        <v>3222.310833333333</v>
      </c>
      <c r="AE36" s="25">
        <f>+AD36*0.045</f>
        <v>145.00398749999997</v>
      </c>
      <c r="AF36" s="31">
        <f>AE36/AE51</f>
        <v>7.077494768763569E-4</v>
      </c>
      <c r="AG36" s="387" t="s">
        <v>105</v>
      </c>
      <c r="AH36" s="390"/>
      <c r="AI36" s="390"/>
      <c r="AJ36" s="390"/>
      <c r="AK36" s="4"/>
    </row>
    <row r="37" spans="1:37" x14ac:dyDescent="0.3">
      <c r="A37" s="387" t="s">
        <v>106</v>
      </c>
      <c r="B37" s="5"/>
      <c r="C37" s="385">
        <v>16669</v>
      </c>
      <c r="D37" s="22">
        <v>16653</v>
      </c>
      <c r="E37" s="22">
        <v>17233</v>
      </c>
      <c r="F37" s="23">
        <v>16964</v>
      </c>
      <c r="G37" s="23">
        <v>17056</v>
      </c>
      <c r="H37" s="23">
        <v>17591</v>
      </c>
      <c r="I37" s="23">
        <v>17055.52</v>
      </c>
      <c r="J37" s="23">
        <v>17531.57</v>
      </c>
      <c r="K37" s="23">
        <v>17610.919999999998</v>
      </c>
      <c r="L37" s="23">
        <v>17496.59</v>
      </c>
      <c r="M37" s="23">
        <v>16250.51</v>
      </c>
      <c r="N37" s="23">
        <v>16729.55</v>
      </c>
      <c r="O37" s="23">
        <v>16348</v>
      </c>
      <c r="P37" s="23">
        <v>16658</v>
      </c>
      <c r="Q37" s="23">
        <v>17062.89</v>
      </c>
      <c r="R37" s="25">
        <v>17322.14</v>
      </c>
      <c r="S37" s="25">
        <v>17756.099999999999</v>
      </c>
      <c r="T37" s="25">
        <v>17981.060000000001</v>
      </c>
      <c r="U37" s="25">
        <v>18350.740000000002</v>
      </c>
      <c r="V37" s="25">
        <v>19117.62</v>
      </c>
      <c r="W37" s="25">
        <v>18771.91</v>
      </c>
      <c r="X37" s="25">
        <v>19139.04</v>
      </c>
      <c r="Y37" s="25">
        <v>19435.080000000002</v>
      </c>
      <c r="Z37" s="25">
        <v>17367.11</v>
      </c>
      <c r="AA37" s="25">
        <v>18918.72</v>
      </c>
      <c r="AB37" s="25">
        <v>19357.919999999998</v>
      </c>
      <c r="AC37" s="25">
        <v>19283</v>
      </c>
      <c r="AD37" s="25">
        <f t="shared" si="1"/>
        <v>18566.703333333335</v>
      </c>
      <c r="AE37" s="25">
        <f t="shared" ref="AE37:AE42" si="3">+AD37*0.045</f>
        <v>835.50165000000004</v>
      </c>
      <c r="AF37" s="31">
        <f>AE37/AE51</f>
        <v>4.0779972048481305E-3</v>
      </c>
      <c r="AG37" s="387" t="s">
        <v>106</v>
      </c>
      <c r="AH37" s="390"/>
      <c r="AI37" s="390"/>
      <c r="AJ37" s="390"/>
      <c r="AK37" s="4"/>
    </row>
    <row r="38" spans="1:37" x14ac:dyDescent="0.3">
      <c r="A38" s="387" t="s">
        <v>17</v>
      </c>
      <c r="B38" s="5"/>
      <c r="C38" s="385">
        <v>6591</v>
      </c>
      <c r="D38" s="22">
        <v>6584</v>
      </c>
      <c r="E38" s="22">
        <v>6813</v>
      </c>
      <c r="F38" s="23">
        <v>7708</v>
      </c>
      <c r="G38" s="23">
        <v>7750</v>
      </c>
      <c r="H38" s="23">
        <v>7993</v>
      </c>
      <c r="I38" s="23">
        <v>7749.58</v>
      </c>
      <c r="J38" s="23">
        <v>7965.26</v>
      </c>
      <c r="K38" s="23">
        <v>8010.41</v>
      </c>
      <c r="L38" s="23">
        <v>7958.42</v>
      </c>
      <c r="M38" s="23">
        <v>7392.23</v>
      </c>
      <c r="N38" s="23">
        <v>7610.78</v>
      </c>
      <c r="O38" s="23">
        <v>7442</v>
      </c>
      <c r="P38" s="23">
        <v>7583</v>
      </c>
      <c r="Q38" s="23">
        <v>7767.56</v>
      </c>
      <c r="R38" s="25">
        <v>7885.58</v>
      </c>
      <c r="S38" s="25">
        <v>8085.19</v>
      </c>
      <c r="T38" s="25">
        <v>8189.67</v>
      </c>
      <c r="U38" s="25">
        <v>8358.2000000000007</v>
      </c>
      <c r="V38" s="25">
        <v>8707.49</v>
      </c>
      <c r="W38" s="25">
        <v>8550.07</v>
      </c>
      <c r="X38" s="25">
        <v>8717.33</v>
      </c>
      <c r="Y38" s="25">
        <v>8852.2199999999993</v>
      </c>
      <c r="Z38" s="25">
        <v>7910.31</v>
      </c>
      <c r="AA38" s="25">
        <v>8617.06</v>
      </c>
      <c r="AB38" s="25">
        <v>8817.1200000000008</v>
      </c>
      <c r="AC38" s="25">
        <v>8783.02</v>
      </c>
      <c r="AD38" s="25">
        <f t="shared" si="1"/>
        <v>8456.1049999999996</v>
      </c>
      <c r="AE38" s="25">
        <f t="shared" si="3"/>
        <v>380.52472499999999</v>
      </c>
      <c r="AF38" s="31">
        <f>AE38/AE51</f>
        <v>1.857301855628416E-3</v>
      </c>
      <c r="AG38" s="387" t="s">
        <v>17</v>
      </c>
      <c r="AH38" s="390"/>
      <c r="AI38" s="390"/>
      <c r="AJ38" s="390"/>
      <c r="AK38" s="4"/>
    </row>
    <row r="39" spans="1:37" x14ac:dyDescent="0.3">
      <c r="A39" s="387" t="s">
        <v>107</v>
      </c>
      <c r="B39" s="5"/>
      <c r="C39" s="385">
        <v>2999</v>
      </c>
      <c r="D39" s="22">
        <v>2997</v>
      </c>
      <c r="E39" s="22">
        <v>3101</v>
      </c>
      <c r="F39" s="23">
        <v>3447</v>
      </c>
      <c r="G39" s="23">
        <v>3466</v>
      </c>
      <c r="H39" s="23">
        <v>3575</v>
      </c>
      <c r="I39" s="23">
        <v>3465.6</v>
      </c>
      <c r="J39" s="23">
        <v>3565.73</v>
      </c>
      <c r="K39" s="23">
        <v>3584.91</v>
      </c>
      <c r="L39" s="23">
        <v>3561.58</v>
      </c>
      <c r="M39" s="23">
        <v>3307.76</v>
      </c>
      <c r="N39" s="23">
        <v>3405</v>
      </c>
      <c r="O39" s="23">
        <v>2119</v>
      </c>
      <c r="P39" s="23">
        <v>2159</v>
      </c>
      <c r="Q39" s="23">
        <v>2211.3000000000002</v>
      </c>
      <c r="R39" s="25">
        <v>2244.9</v>
      </c>
      <c r="S39" s="25">
        <v>2286.0300000000002</v>
      </c>
      <c r="T39" s="25">
        <v>2299.9499999999998</v>
      </c>
      <c r="U39" s="25">
        <v>2334.71</v>
      </c>
      <c r="V39" s="25">
        <v>2431.48</v>
      </c>
      <c r="W39" s="25">
        <v>2385.58</v>
      </c>
      <c r="X39" s="25">
        <v>2430.19</v>
      </c>
      <c r="Y39" s="25">
        <v>2465.7199999999998</v>
      </c>
      <c r="Z39" s="25">
        <v>2203.02</v>
      </c>
      <c r="AA39" s="25">
        <v>2398.42</v>
      </c>
      <c r="AB39" s="25">
        <v>2452.86</v>
      </c>
      <c r="AC39" s="25">
        <v>2442.15</v>
      </c>
      <c r="AD39" s="25">
        <f t="shared" si="1"/>
        <v>2364.584166666667</v>
      </c>
      <c r="AE39" s="25">
        <f t="shared" si="3"/>
        <v>106.4062875</v>
      </c>
      <c r="AF39" s="31">
        <f>AE39/AE51</f>
        <v>5.1935809223508603E-4</v>
      </c>
      <c r="AG39" s="387" t="s">
        <v>107</v>
      </c>
      <c r="AH39" s="390"/>
      <c r="AI39" s="390"/>
      <c r="AJ39" s="390"/>
      <c r="AK39" s="4"/>
    </row>
    <row r="40" spans="1:37" x14ac:dyDescent="0.3">
      <c r="A40" s="387" t="s">
        <v>108</v>
      </c>
      <c r="B40" s="5"/>
      <c r="C40" s="385"/>
      <c r="D40" s="22"/>
      <c r="E40" s="22"/>
      <c r="F40" s="23"/>
      <c r="G40" s="23"/>
      <c r="H40" s="23"/>
      <c r="I40" s="23"/>
      <c r="J40" s="23">
        <v>12599.9</v>
      </c>
      <c r="K40" s="23">
        <v>12817.75</v>
      </c>
      <c r="L40" s="23">
        <v>12734.57</v>
      </c>
      <c r="M40" s="23">
        <v>11845.04</v>
      </c>
      <c r="N40" s="23">
        <v>12254</v>
      </c>
      <c r="O40" s="23">
        <v>12204</v>
      </c>
      <c r="P40" s="23">
        <v>12436</v>
      </c>
      <c r="Q40" s="23">
        <v>12738.05</v>
      </c>
      <c r="R40" s="25">
        <v>12931.59</v>
      </c>
      <c r="S40" s="25">
        <v>13375.51</v>
      </c>
      <c r="T40" s="25">
        <v>13664.57</v>
      </c>
      <c r="U40" s="25">
        <v>13951.75</v>
      </c>
      <c r="V40" s="25">
        <v>14535.25</v>
      </c>
      <c r="W40" s="25">
        <v>14274.32</v>
      </c>
      <c r="X40" s="25">
        <v>14555.6</v>
      </c>
      <c r="Y40" s="25">
        <v>14782.88</v>
      </c>
      <c r="Z40" s="25">
        <v>13210.26</v>
      </c>
      <c r="AA40" s="25">
        <v>14391.95</v>
      </c>
      <c r="AB40" s="25">
        <v>14727.32</v>
      </c>
      <c r="AC40" s="25">
        <v>14671.58</v>
      </c>
      <c r="AD40" s="25">
        <f t="shared" si="1"/>
        <v>14089.381666666666</v>
      </c>
      <c r="AE40" s="25">
        <f t="shared" si="3"/>
        <v>634.02217499999995</v>
      </c>
      <c r="AF40" s="31">
        <f>AE40/AE51</f>
        <v>3.0945967102060561E-3</v>
      </c>
      <c r="AG40" s="387" t="s">
        <v>108</v>
      </c>
      <c r="AH40" s="390"/>
      <c r="AI40" s="390"/>
      <c r="AJ40" s="390"/>
      <c r="AK40" s="4"/>
    </row>
    <row r="41" spans="1:37" x14ac:dyDescent="0.3">
      <c r="A41" s="387" t="s">
        <v>109</v>
      </c>
      <c r="B41" s="5"/>
      <c r="C41" s="385">
        <v>153768</v>
      </c>
      <c r="D41" s="22">
        <v>153601</v>
      </c>
      <c r="E41" s="22">
        <v>158958</v>
      </c>
      <c r="F41" s="23">
        <v>165688</v>
      </c>
      <c r="G41" s="23">
        <v>166582</v>
      </c>
      <c r="H41" s="23">
        <v>171821</v>
      </c>
      <c r="I41" s="23">
        <v>166581.81</v>
      </c>
      <c r="J41" s="23">
        <v>171199.12</v>
      </c>
      <c r="K41" s="23">
        <v>172056.12</v>
      </c>
      <c r="L41" s="23">
        <v>170944.73</v>
      </c>
      <c r="M41" s="23">
        <v>159052.60999999999</v>
      </c>
      <c r="N41" s="23">
        <v>163743.32</v>
      </c>
      <c r="O41" s="23">
        <v>160098</v>
      </c>
      <c r="P41" s="23">
        <v>163134</v>
      </c>
      <c r="Q41" s="23">
        <v>167100.04999999999</v>
      </c>
      <c r="R41" s="25">
        <v>169834.35</v>
      </c>
      <c r="S41" s="25">
        <v>174129.67</v>
      </c>
      <c r="T41" s="25">
        <v>176376.25</v>
      </c>
      <c r="U41" s="25">
        <v>180009.4</v>
      </c>
      <c r="V41" s="25">
        <v>187532.4</v>
      </c>
      <c r="W41" s="25">
        <v>184142.93</v>
      </c>
      <c r="X41" s="25">
        <v>187746.18</v>
      </c>
      <c r="Y41" s="25">
        <v>190652.12</v>
      </c>
      <c r="Z41" s="25">
        <v>170366.24</v>
      </c>
      <c r="AA41" s="25">
        <v>185588.31</v>
      </c>
      <c r="AB41" s="25">
        <v>189897.84</v>
      </c>
      <c r="AC41" s="25">
        <v>189164.03</v>
      </c>
      <c r="AD41" s="25">
        <f t="shared" si="1"/>
        <v>182119.97666666665</v>
      </c>
      <c r="AE41" s="25">
        <f t="shared" si="3"/>
        <v>8195.3989499999989</v>
      </c>
      <c r="AF41" s="31">
        <f>AE41/AE51</f>
        <v>4.0000895283348985E-2</v>
      </c>
      <c r="AG41" s="387" t="s">
        <v>109</v>
      </c>
      <c r="AH41" s="390"/>
      <c r="AI41" s="390"/>
      <c r="AJ41" s="390"/>
      <c r="AK41" s="4"/>
    </row>
    <row r="42" spans="1:37" x14ac:dyDescent="0.3">
      <c r="A42" s="387" t="s">
        <v>110</v>
      </c>
      <c r="B42" s="5"/>
      <c r="C42" s="385"/>
      <c r="D42" s="22"/>
      <c r="E42" s="22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5">
        <v>10151.94</v>
      </c>
      <c r="S42" s="25">
        <v>10549.39</v>
      </c>
      <c r="T42" s="25">
        <v>10825.74</v>
      </c>
      <c r="U42" s="25">
        <v>11179.59</v>
      </c>
      <c r="V42" s="25">
        <v>12093.25</v>
      </c>
      <c r="W42" s="25">
        <v>21925.41</v>
      </c>
      <c r="X42" s="25">
        <v>22605.58</v>
      </c>
      <c r="Y42" s="25">
        <v>23208.35</v>
      </c>
      <c r="Z42" s="25">
        <v>20794.939999999999</v>
      </c>
      <c r="AA42" s="25">
        <v>22888.81</v>
      </c>
      <c r="AB42" s="25">
        <v>23626.28</v>
      </c>
      <c r="AC42" s="25">
        <v>23737.22</v>
      </c>
      <c r="AD42" s="25">
        <f t="shared" si="1"/>
        <v>17798.875</v>
      </c>
      <c r="AE42" s="25">
        <f t="shared" si="3"/>
        <v>800.94937499999992</v>
      </c>
      <c r="AF42" s="31">
        <f>AE42/AE51</f>
        <v>3.9093511215386066E-3</v>
      </c>
      <c r="AG42" s="387" t="s">
        <v>110</v>
      </c>
      <c r="AH42" s="390"/>
      <c r="AI42" s="390"/>
      <c r="AJ42" s="390"/>
      <c r="AK42" s="4"/>
    </row>
    <row r="43" spans="1:37" x14ac:dyDescent="0.3">
      <c r="A43" s="387" t="s">
        <v>111</v>
      </c>
      <c r="B43" s="5"/>
      <c r="C43" s="385">
        <v>71679</v>
      </c>
      <c r="D43" s="22">
        <v>71601</v>
      </c>
      <c r="E43" s="22">
        <v>74100</v>
      </c>
      <c r="F43" s="23">
        <v>77238</v>
      </c>
      <c r="G43" s="23">
        <v>77655</v>
      </c>
      <c r="H43" s="23">
        <v>80097</v>
      </c>
      <c r="I43" s="23">
        <v>77654.67</v>
      </c>
      <c r="J43" s="23">
        <v>79804</v>
      </c>
      <c r="K43" s="23">
        <v>80201.45</v>
      </c>
      <c r="L43" s="23">
        <v>79683.509999999995</v>
      </c>
      <c r="M43" s="23">
        <v>74141.02</v>
      </c>
      <c r="N43" s="23">
        <v>76327.94</v>
      </c>
      <c r="O43" s="23">
        <v>74631</v>
      </c>
      <c r="P43" s="23">
        <v>76046</v>
      </c>
      <c r="Q43" s="23">
        <v>77894.850000000006</v>
      </c>
      <c r="R43" s="25">
        <v>79078.38</v>
      </c>
      <c r="S43" s="25">
        <v>81077.990000000005</v>
      </c>
      <c r="T43" s="25">
        <v>82123.649999999994</v>
      </c>
      <c r="U43" s="25">
        <v>83814.149999999994</v>
      </c>
      <c r="V43" s="25">
        <v>87316.85</v>
      </c>
      <c r="W43" s="25">
        <v>85738.21</v>
      </c>
      <c r="X43" s="25">
        <v>87415.41</v>
      </c>
      <c r="Y43" s="25">
        <v>88767.93</v>
      </c>
      <c r="Z43" s="25">
        <v>79322.710000000006</v>
      </c>
      <c r="AA43" s="25">
        <v>86409.77</v>
      </c>
      <c r="AB43" s="25">
        <v>88415.99</v>
      </c>
      <c r="AC43" s="25">
        <v>88074.04</v>
      </c>
      <c r="AD43" s="25">
        <f t="shared" si="1"/>
        <v>84796.256666666668</v>
      </c>
      <c r="AE43" s="25">
        <f>+AD43*0.045</f>
        <v>3815.8315499999999</v>
      </c>
      <c r="AF43" s="31">
        <f>AE43/AE51</f>
        <v>1.8624679430700473E-2</v>
      </c>
      <c r="AG43" s="387" t="s">
        <v>111</v>
      </c>
      <c r="AH43" s="390"/>
      <c r="AI43" s="390"/>
      <c r="AJ43" s="390"/>
      <c r="AK43" s="4"/>
    </row>
    <row r="44" spans="1:37" x14ac:dyDescent="0.3">
      <c r="A44" s="387" t="s">
        <v>112</v>
      </c>
      <c r="B44" s="5"/>
      <c r="C44" s="385">
        <v>263609</v>
      </c>
      <c r="D44" s="22">
        <v>263325</v>
      </c>
      <c r="E44" s="22">
        <v>273544</v>
      </c>
      <c r="F44" s="23">
        <v>285139</v>
      </c>
      <c r="G44" s="23">
        <v>286677</v>
      </c>
      <c r="H44" s="23">
        <v>295692</v>
      </c>
      <c r="I44" s="23">
        <v>286677.19</v>
      </c>
      <c r="J44" s="23">
        <v>295578.76</v>
      </c>
      <c r="K44" s="23">
        <v>297056.78000000003</v>
      </c>
      <c r="L44" s="23">
        <v>295136.53000000003</v>
      </c>
      <c r="M44" s="23">
        <v>274209.15999999997</v>
      </c>
      <c r="N44" s="23">
        <v>283326</v>
      </c>
      <c r="O44" s="23">
        <v>277080</v>
      </c>
      <c r="P44" s="23">
        <v>282335</v>
      </c>
      <c r="Q44" s="23">
        <v>289198.51</v>
      </c>
      <c r="R44" s="25">
        <v>293592.58</v>
      </c>
      <c r="S44" s="25">
        <v>301039.21000000002</v>
      </c>
      <c r="T44" s="25">
        <v>304944.40000000002</v>
      </c>
      <c r="U44" s="25">
        <v>311116.2</v>
      </c>
      <c r="V44" s="25">
        <v>324101.11</v>
      </c>
      <c r="W44" s="25">
        <v>318241.98</v>
      </c>
      <c r="X44" s="25">
        <v>324466.68</v>
      </c>
      <c r="Y44" s="25">
        <v>329391.87</v>
      </c>
      <c r="Z44" s="25">
        <v>294435.82</v>
      </c>
      <c r="AA44" s="25">
        <v>320742.78999999998</v>
      </c>
      <c r="AB44" s="25">
        <v>328189.36</v>
      </c>
      <c r="AC44" s="25">
        <v>326919.81</v>
      </c>
      <c r="AD44" s="25">
        <f t="shared" si="1"/>
        <v>314765.15083333332</v>
      </c>
      <c r="AE44" s="25">
        <f>+AD44*0.045</f>
        <v>14164.4317875</v>
      </c>
      <c r="AF44" s="31">
        <f>AE44/AE51</f>
        <v>6.9135127665740703E-2</v>
      </c>
      <c r="AG44" s="387" t="s">
        <v>112</v>
      </c>
      <c r="AH44" s="390"/>
      <c r="AI44" s="390"/>
      <c r="AJ44" s="390"/>
      <c r="AK44" s="4"/>
    </row>
    <row r="45" spans="1:37" x14ac:dyDescent="0.3">
      <c r="A45" s="387" t="s">
        <v>116</v>
      </c>
      <c r="B45" s="5"/>
      <c r="C45" s="385"/>
      <c r="D45" s="22"/>
      <c r="E45" s="22"/>
      <c r="F45" s="23"/>
      <c r="G45" s="23"/>
      <c r="H45" s="23"/>
      <c r="I45" s="23"/>
      <c r="J45" s="23"/>
      <c r="K45" s="23"/>
      <c r="L45" s="23"/>
      <c r="M45" s="23">
        <v>35402.57</v>
      </c>
      <c r="N45" s="23">
        <v>38065</v>
      </c>
      <c r="O45" s="23">
        <v>36880</v>
      </c>
      <c r="P45" s="23">
        <v>37579</v>
      </c>
      <c r="Q45" s="23">
        <v>38492.78</v>
      </c>
      <c r="R45" s="25">
        <v>39077.64</v>
      </c>
      <c r="S45" s="25">
        <v>96535.51</v>
      </c>
      <c r="T45" s="25">
        <v>99022.44</v>
      </c>
      <c r="U45" s="25">
        <v>102259.03</v>
      </c>
      <c r="V45" s="25">
        <v>106670.39</v>
      </c>
      <c r="W45" s="25">
        <v>105112.83</v>
      </c>
      <c r="X45" s="25">
        <v>107535.83</v>
      </c>
      <c r="Y45" s="25">
        <v>109572.32</v>
      </c>
      <c r="Z45" s="25">
        <v>98008.07</v>
      </c>
      <c r="AA45" s="25">
        <v>107035.27</v>
      </c>
      <c r="AB45" s="25">
        <v>109756.39</v>
      </c>
      <c r="AC45" s="25">
        <v>109563.66</v>
      </c>
      <c r="AD45" s="25">
        <f t="shared" si="1"/>
        <v>99179.114999999991</v>
      </c>
      <c r="AE45" s="25">
        <f>+AD45*0.045</f>
        <v>4463.0601749999996</v>
      </c>
      <c r="AF45" s="31">
        <f>AE45/AE51</f>
        <v>2.1783735458474562E-2</v>
      </c>
      <c r="AG45" s="387" t="s">
        <v>116</v>
      </c>
      <c r="AH45" s="390"/>
      <c r="AI45" s="390"/>
      <c r="AJ45" s="390"/>
      <c r="AK45" s="4"/>
    </row>
    <row r="46" spans="1:37" x14ac:dyDescent="0.3">
      <c r="A46" s="5"/>
      <c r="B46" s="5"/>
      <c r="C46" s="385"/>
      <c r="D46" s="22"/>
      <c r="E46" s="22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1"/>
      <c r="AF46" s="31"/>
      <c r="AG46" s="389"/>
    </row>
    <row r="47" spans="1:37" x14ac:dyDescent="0.3">
      <c r="A47" s="26"/>
      <c r="B47" s="22"/>
      <c r="C47" s="385"/>
      <c r="D47" s="22"/>
      <c r="E47" s="22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5"/>
      <c r="AF47" s="5"/>
      <c r="AG47" s="26"/>
    </row>
    <row r="48" spans="1:37" x14ac:dyDescent="0.3">
      <c r="A48" s="26"/>
      <c r="B48" s="22"/>
      <c r="C48" s="385"/>
      <c r="D48" s="22"/>
      <c r="E48" s="22"/>
      <c r="F48" s="23"/>
      <c r="G48" s="23"/>
      <c r="H48" s="23"/>
      <c r="I48" s="23"/>
      <c r="J48" s="22"/>
      <c r="K48" s="23"/>
      <c r="L48" s="23"/>
      <c r="M48" s="23"/>
      <c r="N48" s="23"/>
      <c r="O48" s="23"/>
      <c r="P48" s="23"/>
      <c r="Q48" s="23"/>
      <c r="R48" s="21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1"/>
      <c r="AF48" s="31"/>
      <c r="AG48" s="26"/>
    </row>
    <row r="49" spans="1:33" x14ac:dyDescent="0.3">
      <c r="A49" s="26"/>
      <c r="B49" s="22"/>
      <c r="C49" s="385"/>
      <c r="D49" s="22"/>
      <c r="E49" s="22"/>
      <c r="F49" s="23"/>
      <c r="G49" s="23"/>
      <c r="H49" s="23"/>
      <c r="I49" s="23"/>
      <c r="J49" s="22"/>
      <c r="K49" s="23"/>
      <c r="L49" s="23"/>
      <c r="M49" s="23"/>
      <c r="N49" s="23"/>
      <c r="O49" s="23"/>
      <c r="P49" s="23"/>
      <c r="Q49" s="23"/>
      <c r="R49" s="21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1"/>
      <c r="AF49" s="31"/>
      <c r="AG49" s="26"/>
    </row>
    <row r="50" spans="1:33" x14ac:dyDescent="0.3">
      <c r="A50" s="26"/>
      <c r="B50" s="22"/>
      <c r="C50" s="385"/>
      <c r="D50" s="22"/>
      <c r="E50" s="22"/>
      <c r="F50" s="23"/>
      <c r="G50" s="23"/>
      <c r="H50" s="23"/>
      <c r="I50" s="23"/>
      <c r="J50" s="22"/>
      <c r="K50" s="23"/>
      <c r="L50" s="23"/>
      <c r="M50" s="23"/>
      <c r="N50" s="23"/>
      <c r="O50" s="23"/>
      <c r="P50" s="23"/>
      <c r="Q50" s="23"/>
      <c r="R50" s="21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1"/>
      <c r="AF50" s="31"/>
      <c r="AG50" s="26"/>
    </row>
    <row r="51" spans="1:33" x14ac:dyDescent="0.3">
      <c r="A51" s="26" t="s">
        <v>56</v>
      </c>
      <c r="B51" s="22">
        <f t="shared" ref="B51:Q51" si="4">SUM(B5:B47)</f>
        <v>0</v>
      </c>
      <c r="C51" s="385">
        <f t="shared" si="4"/>
        <v>3245198</v>
      </c>
      <c r="D51" s="22">
        <f t="shared" si="4"/>
        <v>3241690</v>
      </c>
      <c r="E51" s="22">
        <f t="shared" si="4"/>
        <v>3361214</v>
      </c>
      <c r="F51" s="23">
        <f t="shared" si="4"/>
        <v>3619186</v>
      </c>
      <c r="G51" s="23">
        <f t="shared" si="4"/>
        <v>3654807</v>
      </c>
      <c r="H51" s="23">
        <f t="shared" si="4"/>
        <v>3776186</v>
      </c>
      <c r="I51" s="23">
        <f t="shared" si="4"/>
        <v>3654706.7799999993</v>
      </c>
      <c r="J51" s="22">
        <f t="shared" si="4"/>
        <v>3868018.4399999995</v>
      </c>
      <c r="K51" s="22">
        <f t="shared" si="4"/>
        <v>3913395.0500000007</v>
      </c>
      <c r="L51" s="22">
        <f t="shared" si="4"/>
        <v>4024838.3500000006</v>
      </c>
      <c r="M51" s="22">
        <f t="shared" si="4"/>
        <v>3779469.3699999996</v>
      </c>
      <c r="N51" s="23">
        <f t="shared" si="4"/>
        <v>3908620.8899999992</v>
      </c>
      <c r="O51" s="23">
        <f t="shared" si="4"/>
        <v>3834018</v>
      </c>
      <c r="P51" s="23">
        <f t="shared" si="4"/>
        <v>3907159</v>
      </c>
      <c r="Q51" s="23">
        <f t="shared" si="4"/>
        <v>4016161.2999999993</v>
      </c>
      <c r="R51" s="21">
        <f>SUM(R5:R50)</f>
        <v>4092427.0000000005</v>
      </c>
      <c r="S51" s="21">
        <f>SUM(S5:S49)</f>
        <v>4351807.4899999993</v>
      </c>
      <c r="T51" s="21">
        <f t="shared" ref="T51:Z51" si="5">SUM(T5:T49)</f>
        <v>4427162.7700000014</v>
      </c>
      <c r="U51" s="21">
        <f t="shared" si="5"/>
        <v>4523019.1000000006</v>
      </c>
      <c r="V51" s="21">
        <f t="shared" si="5"/>
        <v>4714311.8900000006</v>
      </c>
      <c r="W51" s="21">
        <f t="shared" si="5"/>
        <v>4654918.5199999996</v>
      </c>
      <c r="X51" s="21">
        <f t="shared" si="5"/>
        <v>4748461.6099999994</v>
      </c>
      <c r="Y51" s="21">
        <f t="shared" si="5"/>
        <v>4824371.71</v>
      </c>
      <c r="Z51" s="25">
        <f t="shared" si="5"/>
        <v>4350037.2</v>
      </c>
      <c r="AA51" s="25">
        <f>SUM(AA5:AA45)</f>
        <v>4748905.83</v>
      </c>
      <c r="AB51" s="25">
        <f>SUM(AB5:AB45)</f>
        <v>4861701.540000001</v>
      </c>
      <c r="AC51" s="25">
        <f>SUM(AC5:AC45)</f>
        <v>4869339.1099999994</v>
      </c>
      <c r="AE51" s="25">
        <f>SUM(AE5:AE50)</f>
        <v>204880.38809999998</v>
      </c>
      <c r="AF51" s="31">
        <f>SUM(AF5:AF47)</f>
        <v>1</v>
      </c>
      <c r="AG51" s="26" t="s">
        <v>56</v>
      </c>
    </row>
    <row r="52" spans="1:33" x14ac:dyDescent="0.3">
      <c r="A52" s="26"/>
      <c r="B52" s="26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29"/>
      <c r="S52" s="29"/>
      <c r="T52" s="29"/>
      <c r="U52" s="29"/>
      <c r="V52" s="29"/>
      <c r="W52" s="29"/>
      <c r="X52" s="29"/>
      <c r="Y52" s="29"/>
      <c r="Z52" s="29" t="s">
        <v>67</v>
      </c>
      <c r="AA52" s="29" t="s">
        <v>69</v>
      </c>
      <c r="AB52" s="29"/>
      <c r="AC52" s="29" t="s">
        <v>7</v>
      </c>
      <c r="AD52" s="36">
        <f>SUM(AD5:AD46)</f>
        <v>4552897.5133333337</v>
      </c>
      <c r="AE52" s="37">
        <f>+AD52*0.045</f>
        <v>204880.38810000001</v>
      </c>
      <c r="AF52" s="30"/>
    </row>
    <row r="53" spans="1:33" x14ac:dyDescent="0.3">
      <c r="Z53" t="s">
        <v>68</v>
      </c>
      <c r="AA53" t="s">
        <v>68</v>
      </c>
    </row>
    <row r="55" spans="1:33" x14ac:dyDescent="0.3">
      <c r="AE55"/>
    </row>
    <row r="56" spans="1:33" x14ac:dyDescent="0.3">
      <c r="AE56"/>
    </row>
    <row r="57" spans="1:33" x14ac:dyDescent="0.3">
      <c r="AE57"/>
    </row>
    <row r="58" spans="1:33" x14ac:dyDescent="0.3">
      <c r="AE58"/>
    </row>
    <row r="59" spans="1:33" x14ac:dyDescent="0.3">
      <c r="AE59"/>
    </row>
    <row r="60" spans="1:33" x14ac:dyDescent="0.3">
      <c r="AE60"/>
    </row>
    <row r="61" spans="1:33" x14ac:dyDescent="0.3">
      <c r="AE61"/>
    </row>
    <row r="62" spans="1:33" x14ac:dyDescent="0.3">
      <c r="AE62"/>
    </row>
    <row r="63" spans="1:33" x14ac:dyDescent="0.3">
      <c r="AE63"/>
    </row>
    <row r="64" spans="1:33" x14ac:dyDescent="0.3">
      <c r="AE64"/>
    </row>
    <row r="65" spans="31:31" x14ac:dyDescent="0.3">
      <c r="AE65"/>
    </row>
  </sheetData>
  <mergeCells count="1">
    <mergeCell ref="AE2:AF2"/>
  </mergeCells>
  <pageMargins left="0.7" right="0.7" top="0.75" bottom="0.75" header="0.3" footer="0.3"/>
  <pageSetup orientation="portrait" r:id="rId1"/>
  <ignoredErrors>
    <ignoredError sqref="AD5:AD11 AD43:AD45 AD37:AD41 AD32:AD35 AD22:AD30 AD12:AD13 AD14:AD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Qtr1</vt:lpstr>
      <vt:lpstr>Qtr2</vt:lpstr>
      <vt:lpstr>Qtr3</vt:lpstr>
      <vt:lpstr>Qtr4</vt:lpstr>
      <vt:lpstr>YTD</vt:lpstr>
      <vt:lpstr>12 qtr avg</vt:lpstr>
      <vt:lpstr>'Qtr1'!Print_Area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Sorensen</dc:creator>
  <cp:lastModifiedBy>Mayo Jr, James M</cp:lastModifiedBy>
  <cp:lastPrinted>2020-01-09T15:15:49Z</cp:lastPrinted>
  <dcterms:created xsi:type="dcterms:W3CDTF">2017-03-24T01:43:59Z</dcterms:created>
  <dcterms:modified xsi:type="dcterms:W3CDTF">2024-09-06T21:13:22Z</dcterms:modified>
</cp:coreProperties>
</file>