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 localSheetId="0">'Setup &amp; Instructions'!$C$7</definedName>
    <definedName name="DistrictName">#REF!</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5" authorId="0">
      <text>
        <r>
          <rPr>
            <sz val="8"/>
            <rFont val="Tahoma"/>
            <family val="2"/>
          </rPr>
          <t>Venturers at the end of last year - less recharter drops and transfers out + plus new Venturers joining and  transfers in.</t>
        </r>
      </text>
    </comment>
    <comment ref="F26" authorId="0">
      <text>
        <r>
          <rPr>
            <sz val="8"/>
            <rFont val="Tahoma"/>
            <family val="2"/>
          </rPr>
          <t>(Current membership less membership at end of last year) divided by membership at end of last year.</t>
        </r>
      </text>
    </comment>
    <comment ref="F47" authorId="0">
      <text>
        <r>
          <rPr>
            <sz val="8"/>
            <rFont val="Tahoma"/>
            <family val="2"/>
          </rPr>
          <t>Counts number of cells with activity dates entered.</t>
        </r>
      </text>
    </comment>
    <comment ref="F80" authorId="0">
      <text>
        <r>
          <rPr>
            <sz val="8"/>
            <rFont val="Tahoma"/>
            <family val="2"/>
          </rPr>
          <t>Counts number of cells with service project dates entered.</t>
        </r>
      </text>
    </comment>
    <comment ref="F38" authorId="0">
      <text>
        <r>
          <rPr>
            <sz val="8"/>
            <rFont val="Tahoma"/>
            <family val="2"/>
          </rPr>
          <t>Same value as Cell F25.</t>
        </r>
      </text>
    </comment>
    <comment ref="F40" authorId="0">
      <text>
        <r>
          <rPr>
            <sz val="8"/>
            <rFont val="Tahoma"/>
            <family val="2"/>
          </rPr>
          <t>Number participating in an adventure divided by current membership.</t>
        </r>
      </text>
    </comment>
    <comment ref="F61" authorId="0">
      <text>
        <r>
          <rPr>
            <sz val="8"/>
            <rFont val="Tahoma"/>
            <family val="2"/>
          </rPr>
          <t>Counts number of cells with officer meeting dates entered.</t>
        </r>
      </text>
    </comment>
    <comment ref="F62" authorId="0">
      <text>
        <r>
          <rPr>
            <sz val="8"/>
            <rFont val="Tahoma"/>
            <family val="2"/>
          </rPr>
          <t>Same value as Cell F47.</t>
        </r>
      </text>
    </comment>
    <comment ref="F71" authorId="0">
      <text>
        <r>
          <rPr>
            <sz val="8"/>
            <rFont val="Tahoma"/>
            <family val="2"/>
          </rPr>
          <t>Counts number of cells with training session dates entered.</t>
        </r>
      </text>
    </comment>
    <comment ref="F31" authorId="0">
      <text>
        <r>
          <rPr>
            <sz val="8"/>
            <rFont val="Tahoma"/>
            <family val="2"/>
          </rPr>
          <t>End of charter membership less age-outs.</t>
        </r>
      </text>
    </comment>
    <comment ref="F33" authorId="0">
      <text>
        <r>
          <rPr>
            <sz val="8"/>
            <rFont val="Tahoma"/>
            <family val="2"/>
          </rPr>
          <t>Number reregistered divided by number eligible to reregister.</t>
        </r>
      </text>
    </comment>
    <comment ref="F92" authorId="0">
      <text>
        <r>
          <rPr>
            <sz val="8"/>
            <rFont val="Tahoma"/>
            <family val="2"/>
          </rPr>
          <t>Same value as Cell D86.</t>
        </r>
      </text>
    </comment>
    <comment ref="F94" authorId="0">
      <text>
        <r>
          <rPr>
            <sz val="8"/>
            <rFont val="Tahoma"/>
            <family val="2"/>
          </rPr>
          <t>Number of associate advisors completing training divided by total number of associate advisors.</t>
        </r>
      </text>
    </comment>
    <comment ref="F95" authorId="0">
      <text>
        <r>
          <rPr>
            <sz val="8"/>
            <rFont val="Tahoma"/>
            <family val="2"/>
          </rPr>
          <t>Same value as Cell D87.</t>
        </r>
      </text>
    </comment>
    <comment ref="F97" authorId="0">
      <text>
        <r>
          <rPr>
            <sz val="8"/>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<sst xmlns="http://schemas.openxmlformats.org/spreadsheetml/2006/main" count="193" uniqueCount="176">
  <si>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</si>
  <si>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</si>
  <si>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</si>
  <si>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</si>
  <si>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</si>
  <si>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</si>
  <si>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</si>
  <si>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</si>
  <si>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</si>
  <si>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</si>
  <si>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</si>
  <si>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</si>
  <si>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</si>
  <si>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</si>
  <si>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</si>
  <si>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</si>
  <si>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</si>
  <si>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</si>
  <si>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</si>
  <si>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</si>
  <si>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</si>
  <si>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</si>
  <si>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</si>
  <si>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</si>
  <si>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</si>
  <si>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</si>
  <si>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</si>
  <si>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</si>
  <si>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</si>
  <si>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</si>
  <si>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</si>
  <si>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</si>
  <si>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</si>
  <si>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</si>
  <si>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</si>
  <si>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</si>
  <si>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</si>
  <si>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</si>
  <si>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</si>
  <si>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</si>
  <si>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</si>
  <si>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</si>
  <si>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</si>
  <si>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</si>
  <si>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</si>
  <si>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</si>
  <si>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</si>
  <si>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</si>
  <si>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</si>
  <si>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</si>
  <si>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</si>
  <si>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</si>
  <si>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</si>
  <si>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</si>
  <si>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</si>
  <si>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</si>
  <si>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t>Participate in four service projects and enter the hours on the JTE website.</t>
  </si>
  <si>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</si>
  <si>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</si>
  <si>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</si>
  <si>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</si>
  <si>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t xml:space="preserve"> Count: </t>
    </r>
    <r>
      <rPr>
        <sz val="10"/>
        <color indexed="8"/>
        <rFont val="Calibri"/>
        <family val="2"/>
      </rPr>
      <t>Number of committee members</t>
    </r>
  </si>
  <si>
    <t>Have an annual program plan and budget adopted by the crew committee.</t>
  </si>
  <si>
    <t>Achieve Bronze, plus crew committee meets at least six times during the year to review program plans and finances.</t>
  </si>
  <si>
    <t>Achieve Silver, plus crew conducts a planning meeting involving youth leaders for the following program year.</t>
  </si>
  <si>
    <t>Enter Crew Number</t>
  </si>
  <si>
    <t>Have a membership growth plan that includes a recruitment activity and register new members in the crew.</t>
  </si>
  <si>
    <t>Achieve Bronze, and either increase youth members by 5% or have at least 10 members.</t>
  </si>
  <si>
    <t>Achieve Silver, and either increase youth members by 10% or have at least 15 members with an increase over last year.</t>
  </si>
  <si>
    <t>Reregister 60% of eligible members.</t>
  </si>
  <si>
    <t>Reregister 75% of eligible members.</t>
  </si>
  <si>
    <t>Conduct at least four activities including a Tier II or Tier III adventure.</t>
  </si>
  <si>
    <t>Conduct at least five activities and at least 50% of youth participate in a Tier II or Tier III adventure.</t>
  </si>
  <si>
    <t>Conduct at least six activities and at least 50% of youth participate in a Tier II or Tier III adventure.</t>
  </si>
  <si>
    <t>Have a president, vice president, secretary, and treasurer leading the crew.</t>
  </si>
  <si>
    <t>Achieve Bronze, plus officers meet at least six times. The crew conducts officer training.</t>
  </si>
  <si>
    <t>Achieve Silver level, plus each crew activity has a youth leader.</t>
  </si>
  <si>
    <t>Crew members participate in advancement by earning the Venturing Award.</t>
  </si>
  <si>
    <t>Achieve Bronze, plus crew program includes at least three experiential training sessions.</t>
  </si>
  <si>
    <t>Achieve Silver level, plus the crew has members earning the Discovery, Pathfinder or Summit Awards.</t>
  </si>
  <si>
    <t>Participate in two service projects and enter the hours on the JTE website.</t>
  </si>
  <si>
    <r>
      <t xml:space="preserve">Adventure: </t>
    </r>
    <r>
      <rPr>
        <sz val="10"/>
        <rFont val="Arial"/>
        <family val="2"/>
      </rPr>
      <t xml:space="preserve"> Conduct regular activities including a Tier II or Tier III adventure.</t>
    </r>
  </si>
  <si>
    <t>Achieve Bronze, plus the crew holds a meeting where plans are reviewed with parents.</t>
  </si>
  <si>
    <t>Achieve Silver, plus at least two committee members have completed crew committee training.</t>
  </si>
  <si>
    <r>
      <t xml:space="preserve">Leadership recruitment:  </t>
    </r>
    <r>
      <rPr>
        <sz val="10"/>
        <rFont val="Arial"/>
        <family val="2"/>
      </rPr>
      <t>Have a proactive approach in recruiting sufficient leaders and communicating with parents.</t>
    </r>
  </si>
  <si>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</si>
  <si>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</si>
  <si>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</si>
  <si>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t>Our crew has completed online rechartering by the deadline in order to maintain continuity of our program.</t>
  </si>
  <si>
    <t>Advisor _______________________________________________________</t>
  </si>
  <si>
    <t>Crew President ________________________________________________</t>
  </si>
  <si>
    <r>
      <t xml:space="preserve"> </t>
    </r>
    <r>
      <rPr>
        <i/>
        <sz val="10"/>
        <color indexed="8"/>
        <rFont val="Calibri"/>
        <family val="2"/>
      </rPr>
      <t>Date:</t>
    </r>
    <r>
      <rPr>
        <sz val="10"/>
        <color indexed="8"/>
        <rFont val="Calibri"/>
        <family val="2"/>
      </rPr>
      <t xml:space="preserve"> Crew committee adopted annual program plan &amp; budget</t>
    </r>
  </si>
  <si>
    <r>
      <rPr>
        <b/>
        <sz val="10"/>
        <color indexed="8"/>
        <rFont val="Calibri"/>
        <family val="2"/>
      </rPr>
      <t>Planning and budget:</t>
    </r>
    <r>
      <rPr>
        <sz val="10"/>
        <color indexed="8"/>
        <rFont val="Calibri"/>
        <family val="2"/>
      </rPr>
      <t xml:space="preserve"> Have a program plan and budget that is regularly reviewed by the committee, and it follows BSA policies relating to fundraising.</t>
    </r>
  </si>
  <si>
    <r>
      <rPr>
        <i/>
        <sz val="10"/>
        <color indexed="8"/>
        <rFont val="Calibri"/>
        <family val="2"/>
      </rPr>
      <t xml:space="preserve"> Date: </t>
    </r>
    <r>
      <rPr>
        <sz val="10"/>
        <color indexed="8"/>
        <rFont val="Calibri"/>
        <family val="2"/>
      </rPr>
      <t>Crew recruitment activity</t>
    </r>
  </si>
  <si>
    <r>
      <rPr>
        <b/>
        <sz val="10"/>
        <color indexed="8"/>
        <rFont val="Calibri"/>
        <family val="2"/>
      </rPr>
      <t xml:space="preserve">Adventure:  </t>
    </r>
    <r>
      <rPr>
        <sz val="10"/>
        <color indexed="8"/>
        <rFont val="Calibri"/>
        <family val="2"/>
      </rPr>
      <t>Conduct regular activities including a Tier II or
Tier III adventure.</t>
    </r>
  </si>
  <si>
    <r>
      <t xml:space="preserve"> </t>
    </r>
    <r>
      <rPr>
        <i/>
        <sz val="10"/>
        <color indexed="8"/>
        <rFont val="Calibri"/>
        <family val="2"/>
      </rPr>
      <t>Yes/No:</t>
    </r>
    <r>
      <rPr>
        <sz val="10"/>
        <color indexed="8"/>
        <rFont val="Calibri"/>
        <family val="2"/>
      </rPr>
      <t xml:space="preserve"> Crew has conducted a Tier II or Tier III adventure</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</si>
  <si>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</si>
  <si>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</si>
  <si>
    <r>
      <rPr>
        <i/>
        <sz val="10"/>
        <color indexed="8"/>
        <rFont val="Calibri"/>
        <family val="2"/>
      </rPr>
      <t xml:space="preserve">    Date:</t>
    </r>
    <r>
      <rPr>
        <sz val="10"/>
        <color indexed="8"/>
        <rFont val="Calibri"/>
        <family val="2"/>
      </rPr>
      <t xml:space="preserve"> Activity #3</t>
    </r>
  </si>
  <si>
    <r>
      <rPr>
        <i/>
        <sz val="10"/>
        <color indexed="8"/>
        <rFont val="Calibri"/>
        <family val="2"/>
      </rPr>
      <t xml:space="preserve">    Date:</t>
    </r>
    <r>
      <rPr>
        <sz val="10"/>
        <color indexed="8"/>
        <rFont val="Calibri"/>
        <family val="2"/>
      </rPr>
      <t xml:space="preserve"> Activity #4</t>
    </r>
  </si>
  <si>
    <r>
      <rPr>
        <i/>
        <sz val="10"/>
        <color indexed="8"/>
        <rFont val="Calibri"/>
        <family val="2"/>
      </rPr>
      <t xml:space="preserve">    Date:</t>
    </r>
    <r>
      <rPr>
        <sz val="10"/>
        <color indexed="8"/>
        <rFont val="Calibri"/>
        <family val="2"/>
      </rPr>
      <t xml:space="preserve"> Activity #5</t>
    </r>
  </si>
  <si>
    <r>
      <rPr>
        <i/>
        <sz val="10"/>
        <color indexed="8"/>
        <rFont val="Calibri"/>
        <family val="2"/>
      </rPr>
      <t xml:space="preserve">    Date:</t>
    </r>
    <r>
      <rPr>
        <sz val="10"/>
        <color indexed="8"/>
        <rFont val="Calibri"/>
        <family val="2"/>
      </rPr>
      <t xml:space="preserve"> Activity #6</t>
    </r>
  </si>
  <si>
    <r>
      <rPr>
        <i/>
        <sz val="10"/>
        <color indexed="8"/>
        <rFont val="Calibri"/>
        <family val="2"/>
      </rPr>
      <t xml:space="preserve"> Count:</t>
    </r>
    <r>
      <rPr>
        <sz val="10"/>
        <color indexed="8"/>
        <rFont val="Calibri"/>
        <family val="2"/>
      </rPr>
      <t xml:space="preserve"> Number of youth participating in a Tier II or III adventure</t>
    </r>
  </si>
  <si>
    <r>
      <t xml:space="preserve"> Percent: </t>
    </r>
    <r>
      <rPr>
        <sz val="10"/>
        <color indexed="8"/>
        <rFont val="Calibri"/>
        <family val="2"/>
      </rPr>
      <t>Tier II/ Tieir III adventure participation rate</t>
    </r>
  </si>
  <si>
    <r>
      <t xml:space="preserve"> </t>
    </r>
    <r>
      <rPr>
        <i/>
        <sz val="10"/>
        <color indexed="8"/>
        <rFont val="Calibri"/>
        <family val="2"/>
      </rPr>
      <t>Count:</t>
    </r>
    <r>
      <rPr>
        <sz val="10"/>
        <color indexed="8"/>
        <rFont val="Calibri"/>
        <family val="2"/>
      </rPr>
      <t xml:space="preserve"> Total number of crew activities</t>
    </r>
  </si>
  <si>
    <r>
      <t xml:space="preserve"> </t>
    </r>
    <r>
      <rPr>
        <i/>
        <sz val="10"/>
        <color indexed="8"/>
        <rFont val="Calibri"/>
        <family val="2"/>
      </rPr>
      <t>Yes/No:</t>
    </r>
    <r>
      <rPr>
        <sz val="10"/>
        <color indexed="8"/>
        <rFont val="Calibri"/>
        <family val="2"/>
      </rPr>
      <t xml:space="preserve"> Crew has a president</t>
    </r>
  </si>
  <si>
    <r>
      <t xml:space="preserve"> </t>
    </r>
    <r>
      <rPr>
        <i/>
        <sz val="10"/>
        <color indexed="8"/>
        <rFont val="Calibri"/>
        <family val="2"/>
      </rPr>
      <t>Yes/No:</t>
    </r>
    <r>
      <rPr>
        <sz val="10"/>
        <color indexed="8"/>
        <rFont val="Calibri"/>
        <family val="2"/>
      </rPr>
      <t xml:space="preserve"> Crew has a vice president</t>
    </r>
  </si>
  <si>
    <r>
      <t xml:space="preserve"> </t>
    </r>
    <r>
      <rPr>
        <i/>
        <sz val="10"/>
        <color indexed="8"/>
        <rFont val="Calibri"/>
        <family val="2"/>
      </rPr>
      <t>Yes/No:</t>
    </r>
    <r>
      <rPr>
        <sz val="10"/>
        <color indexed="8"/>
        <rFont val="Calibri"/>
        <family val="2"/>
      </rPr>
      <t xml:space="preserve"> Crew has a secretary</t>
    </r>
  </si>
  <si>
    <r>
      <t xml:space="preserve"> </t>
    </r>
    <r>
      <rPr>
        <i/>
        <sz val="10"/>
        <color indexed="8"/>
        <rFont val="Calibri"/>
        <family val="2"/>
      </rPr>
      <t>Yes/No:</t>
    </r>
    <r>
      <rPr>
        <sz val="10"/>
        <color indexed="8"/>
        <rFont val="Calibri"/>
        <family val="2"/>
      </rPr>
      <t xml:space="preserve"> Crew has a treasurer</t>
    </r>
  </si>
  <si>
    <r>
      <rPr>
        <i/>
        <sz val="10"/>
        <color indexed="8"/>
        <rFont val="Calibri"/>
        <family val="2"/>
      </rPr>
      <t xml:space="preserve"> Date: </t>
    </r>
    <r>
      <rPr>
        <sz val="10"/>
        <color indexed="8"/>
        <rFont val="Calibri"/>
        <family val="2"/>
      </rPr>
      <t>Officer tr</t>
    </r>
    <r>
      <rPr>
        <sz val="10"/>
        <color indexed="8"/>
        <rFont val="Calibri"/>
        <family val="2"/>
      </rPr>
      <t>aining</t>
    </r>
  </si>
  <si>
    <r>
      <rPr>
        <b/>
        <sz val="10"/>
        <color indexed="8"/>
        <rFont val="Calibri"/>
        <family val="2"/>
      </rPr>
      <t xml:space="preserve">Leadership: </t>
    </r>
    <r>
      <rPr>
        <sz val="10"/>
        <color indexed="8"/>
        <rFont val="Calibri"/>
        <family val="2"/>
      </rPr>
      <t xml:space="preserve"> Develop youth who will provide leadership to crew meetings and activities.</t>
    </r>
  </si>
  <si>
    <r>
      <rPr>
        <i/>
        <sz val="10"/>
        <color indexed="8"/>
        <rFont val="Calibri"/>
        <family val="2"/>
      </rPr>
      <t xml:space="preserve">    Date:</t>
    </r>
    <r>
      <rPr>
        <sz val="10"/>
        <color indexed="8"/>
        <rFont val="Calibri"/>
        <family val="2"/>
      </rPr>
      <t xml:space="preserve"> Officer meeting #1</t>
    </r>
  </si>
  <si>
    <r>
      <rPr>
        <i/>
        <sz val="10"/>
        <color indexed="8"/>
        <rFont val="Calibri"/>
        <family val="2"/>
      </rPr>
      <t xml:space="preserve">    Date:</t>
    </r>
    <r>
      <rPr>
        <sz val="10"/>
        <color indexed="8"/>
        <rFont val="Calibri"/>
        <family val="2"/>
      </rPr>
      <t xml:space="preserve"> Officer meeting #2</t>
    </r>
  </si>
  <si>
    <r>
      <rPr>
        <i/>
        <sz val="10"/>
        <color indexed="8"/>
        <rFont val="Calibri"/>
        <family val="2"/>
      </rPr>
      <t xml:space="preserve">    Date:</t>
    </r>
    <r>
      <rPr>
        <sz val="10"/>
        <color indexed="8"/>
        <rFont val="Calibri"/>
        <family val="2"/>
      </rPr>
      <t xml:space="preserve"> Officer meeting #3</t>
    </r>
  </si>
  <si>
    <r>
      <rPr>
        <i/>
        <sz val="10"/>
        <color indexed="8"/>
        <rFont val="Calibri"/>
        <family val="2"/>
      </rPr>
      <t xml:space="preserve">    Date:</t>
    </r>
    <r>
      <rPr>
        <sz val="10"/>
        <color indexed="8"/>
        <rFont val="Calibri"/>
        <family val="2"/>
      </rPr>
      <t xml:space="preserve"> Officer meeting #4</t>
    </r>
  </si>
  <si>
    <r>
      <rPr>
        <i/>
        <sz val="10"/>
        <color indexed="8"/>
        <rFont val="Calibri"/>
        <family val="2"/>
      </rPr>
      <t xml:space="preserve">    Date:</t>
    </r>
    <r>
      <rPr>
        <sz val="10"/>
        <color indexed="8"/>
        <rFont val="Calibri"/>
        <family val="2"/>
      </rPr>
      <t xml:space="preserve"> Officer meeting #5</t>
    </r>
  </si>
  <si>
    <r>
      <rPr>
        <i/>
        <sz val="10"/>
        <color indexed="8"/>
        <rFont val="Calibri"/>
        <family val="2"/>
      </rPr>
      <t xml:space="preserve">    Date:</t>
    </r>
    <r>
      <rPr>
        <sz val="10"/>
        <color indexed="8"/>
        <rFont val="Calibri"/>
        <family val="2"/>
      </rPr>
      <t xml:space="preserve"> Officer meeting #6</t>
    </r>
  </si>
  <si>
    <r>
      <t xml:space="preserve"> </t>
    </r>
    <r>
      <rPr>
        <i/>
        <sz val="10"/>
        <color indexed="8"/>
        <rFont val="Calibri"/>
        <family val="2"/>
      </rPr>
      <t>Count:</t>
    </r>
    <r>
      <rPr>
        <sz val="10"/>
        <color indexed="8"/>
        <rFont val="Calibri"/>
        <family val="2"/>
      </rPr>
      <t xml:space="preserve"> Total number of officer meetings</t>
    </r>
  </si>
  <si>
    <r>
      <rPr>
        <i/>
        <sz val="10"/>
        <color indexed="8"/>
        <rFont val="Calibri"/>
        <family val="2"/>
      </rPr>
      <t xml:space="preserve"> Count:</t>
    </r>
    <r>
      <rPr>
        <sz val="10"/>
        <color indexed="8"/>
        <rFont val="Calibri"/>
        <family val="2"/>
      </rPr>
      <t xml:space="preserve"> Number of crew activities</t>
    </r>
  </si>
  <si>
    <r>
      <rPr>
        <i/>
        <sz val="10"/>
        <color indexed="8"/>
        <rFont val="Calibri"/>
        <family val="2"/>
      </rPr>
      <t xml:space="preserve"> Count:</t>
    </r>
    <r>
      <rPr>
        <sz val="10"/>
        <color indexed="8"/>
        <rFont val="Calibri"/>
        <family val="2"/>
      </rPr>
      <t xml:space="preserve"> Number of activities with youth leadership</t>
    </r>
  </si>
  <si>
    <r>
      <rPr>
        <b/>
        <sz val="10"/>
        <color indexed="8"/>
        <rFont val="Calibri"/>
        <family val="2"/>
      </rPr>
      <t xml:space="preserve">Personal growth: </t>
    </r>
    <r>
      <rPr>
        <sz val="10"/>
        <color indexed="8"/>
        <rFont val="Calibri"/>
        <family val="2"/>
      </rPr>
      <t xml:space="preserve"> Provide opportunities for achievement and self-actualization.</t>
    </r>
  </si>
  <si>
    <r>
      <t xml:space="preserve"> </t>
    </r>
    <r>
      <rPr>
        <i/>
        <sz val="10"/>
        <color indexed="8"/>
        <rFont val="Calibri"/>
        <family val="2"/>
      </rPr>
      <t>Yes/No:</t>
    </r>
    <r>
      <rPr>
        <sz val="10"/>
        <color indexed="8"/>
        <rFont val="Calibri"/>
        <family val="2"/>
      </rPr>
      <t xml:space="preserve"> Crew records service projects and hours on JTE website</t>
    </r>
  </si>
  <si>
    <r>
      <rPr>
        <i/>
        <sz val="10"/>
        <color indexed="8"/>
        <rFont val="Calibri"/>
        <family val="2"/>
      </rPr>
      <t xml:space="preserve"> Count:</t>
    </r>
    <r>
      <rPr>
        <sz val="10"/>
        <color indexed="8"/>
        <rFont val="Calibri"/>
        <family val="2"/>
      </rPr>
      <t xml:space="preserve"> Number of members earning Venturing Award</t>
    </r>
  </si>
  <si>
    <r>
      <rPr>
        <i/>
        <sz val="10"/>
        <color indexed="8"/>
        <rFont val="Calibri"/>
        <family val="2"/>
      </rPr>
      <t xml:space="preserve"> Count:</t>
    </r>
    <r>
      <rPr>
        <sz val="10"/>
        <color indexed="8"/>
        <rFont val="Calibri"/>
        <family val="2"/>
      </rPr>
      <t xml:space="preserve"> Number earning Discovery, Pathfinder, or Summit Award</t>
    </r>
  </si>
  <si>
    <r>
      <rPr>
        <i/>
        <sz val="10"/>
        <color indexed="8"/>
        <rFont val="Calibri"/>
        <family val="2"/>
      </rPr>
      <t xml:space="preserve">    Date:</t>
    </r>
    <r>
      <rPr>
        <sz val="10"/>
        <color indexed="8"/>
        <rFont val="Calibri"/>
        <family val="2"/>
      </rPr>
      <t xml:space="preserve"> Experiential training session #1</t>
    </r>
  </si>
  <si>
    <r>
      <rPr>
        <i/>
        <sz val="10"/>
        <color indexed="8"/>
        <rFont val="Calibri"/>
        <family val="2"/>
      </rPr>
      <t xml:space="preserve">    Date:</t>
    </r>
    <r>
      <rPr>
        <sz val="10"/>
        <color indexed="8"/>
        <rFont val="Calibri"/>
        <family val="2"/>
      </rPr>
      <t xml:space="preserve"> Experiential training session #2</t>
    </r>
  </si>
  <si>
    <r>
      <rPr>
        <i/>
        <sz val="10"/>
        <color indexed="8"/>
        <rFont val="Calibri"/>
        <family val="2"/>
      </rPr>
      <t xml:space="preserve">    Date:</t>
    </r>
    <r>
      <rPr>
        <sz val="10"/>
        <color indexed="8"/>
        <rFont val="Calibri"/>
        <family val="2"/>
      </rPr>
      <t xml:space="preserve"> Experiential training session #3</t>
    </r>
  </si>
  <si>
    <r>
      <t xml:space="preserve"> </t>
    </r>
    <r>
      <rPr>
        <i/>
        <sz val="10"/>
        <color indexed="8"/>
        <rFont val="Calibri"/>
        <family val="2"/>
      </rPr>
      <t>Count:</t>
    </r>
    <r>
      <rPr>
        <sz val="10"/>
        <color indexed="8"/>
        <rFont val="Calibri"/>
        <family val="2"/>
      </rPr>
      <t xml:space="preserve"> Total number of experiential training sessions</t>
    </r>
  </si>
  <si>
    <r>
      <t xml:space="preserve"> </t>
    </r>
    <r>
      <rPr>
        <i/>
        <sz val="10"/>
        <color indexed="8"/>
        <rFont val="Calibri"/>
        <family val="2"/>
      </rPr>
      <t>Yes/No:</t>
    </r>
    <r>
      <rPr>
        <sz val="10"/>
        <color indexed="8"/>
        <rFont val="Calibri"/>
        <family val="2"/>
      </rPr>
      <t xml:space="preserve"> Registered advisor</t>
    </r>
  </si>
  <si>
    <r>
      <rPr>
        <i/>
        <sz val="10"/>
        <color indexed="8"/>
        <rFont val="Calibri"/>
        <family val="2"/>
      </rPr>
      <t xml:space="preserve"> Date:</t>
    </r>
    <r>
      <rPr>
        <sz val="10"/>
        <color indexed="8"/>
        <rFont val="Calibri"/>
        <family val="2"/>
      </rPr>
      <t xml:space="preserve"> Meeting with parents</t>
    </r>
  </si>
  <si>
    <r>
      <rPr>
        <b/>
        <sz val="10"/>
        <color indexed="8"/>
        <rFont val="Calibri"/>
        <family val="2"/>
      </rPr>
      <t xml:space="preserve">Leadership recruitment:  </t>
    </r>
    <r>
      <rPr>
        <sz val="10"/>
        <color indexed="8"/>
        <rFont val="Calibri"/>
        <family val="2"/>
      </rPr>
      <t>Have a proactive approach in recruiting sufficient leaders and communicating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</si>
  <si>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</si>
  <si>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</si>
  <si>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</si>
  <si>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5.  Sheets are designed to be printed without additional formatting.</t>
  </si>
  <si>
    <t>This form should be turned in to your unit commissioner or the Scout service center as directed by your council.</t>
  </si>
  <si>
    <t>Select Recharter Date</t>
  </si>
  <si>
    <t>Charter Years and Calendar Years</t>
  </si>
  <si>
    <r>
      <rPr>
        <b/>
        <sz val="10"/>
        <rFont val="Arial"/>
        <family val="2"/>
      </rPr>
      <t xml:space="preserve">Planning and budget: </t>
    </r>
    <r>
      <rPr>
        <sz val="10"/>
        <rFont val="Arial"/>
        <family val="2"/>
      </rPr>
      <t>Have a program plan and budget that is regularly reviewed by the committee, and it follows BSA policies relating to fundraising.</t>
    </r>
  </si>
  <si>
    <t>Reregister 50% of eligible members.</t>
  </si>
  <si>
    <r>
      <t>Leadership:</t>
    </r>
    <r>
      <rPr>
        <sz val="10"/>
        <rFont val="Arial"/>
        <family val="2"/>
      </rPr>
      <t xml:space="preserve">  Develop youth who will provide leadership to crew meetings and activities.</t>
    </r>
  </si>
  <si>
    <r>
      <t>Personal growth:</t>
    </r>
    <r>
      <rPr>
        <sz val="10"/>
        <rFont val="Arial"/>
        <family val="2"/>
      </rPr>
      <t xml:space="preserve">  Provide opportunities for achievement and self-actualization.</t>
    </r>
  </si>
  <si>
    <r>
      <t xml:space="preserve">Service: </t>
    </r>
    <r>
      <rPr>
        <sz val="10"/>
        <rFont val="Arial"/>
        <family val="2"/>
      </rPr>
      <t xml:space="preserve"> Participate in service projects, with at least one benefiting the chartered organization.</t>
    </r>
  </si>
  <si>
    <t>Achieve Silver, plus adult leadership is identified prior to the start of the next program year.</t>
  </si>
  <si>
    <t xml:space="preserve">Advisor or an associate advisor has completed position-specific training. </t>
  </si>
  <si>
    <t>Achieve Bronze, plus the advisor and all associates have completed position-specific training or, if new, will complete within three months of joining.</t>
  </si>
  <si>
    <r>
      <t xml:space="preserve">   </t>
    </r>
    <r>
      <rPr>
        <i/>
        <sz val="10"/>
        <color indexed="8"/>
        <rFont val="Calibri"/>
        <family val="2"/>
      </rPr>
      <t xml:space="preserve"> Less: </t>
    </r>
    <r>
      <rPr>
        <sz val="10"/>
        <color indexed="8"/>
        <rFont val="Calibri"/>
        <family val="2"/>
      </rPr>
      <t>Youth dropped at recharter</t>
    </r>
  </si>
  <si>
    <r>
      <t xml:space="preserve">   </t>
    </r>
    <r>
      <rPr>
        <i/>
        <sz val="10"/>
        <color indexed="8"/>
        <rFont val="Calibri"/>
        <family val="2"/>
      </rPr>
      <t xml:space="preserve"> Less:</t>
    </r>
    <r>
      <rPr>
        <sz val="10"/>
        <color indexed="8"/>
        <rFont val="Calibri"/>
        <family val="2"/>
      </rPr>
      <t xml:space="preserve"> Transfers to other units during the year</t>
    </r>
  </si>
  <si>
    <r>
      <rPr>
        <i/>
        <sz val="10"/>
        <color indexed="8"/>
        <rFont val="Calibri"/>
        <family val="2"/>
      </rPr>
      <t xml:space="preserve">    Plus:</t>
    </r>
    <r>
      <rPr>
        <sz val="10"/>
        <color indexed="8"/>
        <rFont val="Calibri"/>
        <family val="2"/>
      </rPr>
      <t xml:space="preserve"> Transfers from other units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</si>
  <si>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</si>
  <si>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</si>
  <si>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</si>
  <si>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</si>
  <si>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</si>
  <si>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i/>
        <sz val="10"/>
        <color indexed="8"/>
        <rFont val="Calibri"/>
        <family val="2"/>
      </rPr>
      <t xml:space="preserve">    Less: </t>
    </r>
    <r>
      <rPr>
        <sz val="10"/>
        <color indexed="8"/>
        <rFont val="Calibri"/>
        <family val="2"/>
      </rPr>
      <t>Youth 21 years or older by end of charter year (age-outs)</t>
    </r>
  </si>
  <si>
    <r>
      <t xml:space="preserve"> </t>
    </r>
    <r>
      <rPr>
        <i/>
        <sz val="10"/>
        <color indexed="8"/>
        <rFont val="Calibri"/>
        <family val="2"/>
      </rPr>
      <t>Yes/No:</t>
    </r>
    <r>
      <rPr>
        <sz val="10"/>
        <color indexed="8"/>
        <rFont val="Calibri"/>
        <family val="2"/>
      </rPr>
      <t xml:space="preserve"> Adult leadership identified for next year</t>
    </r>
  </si>
  <si>
    <r>
      <rPr>
        <i/>
        <sz val="10"/>
        <color indexed="8"/>
        <rFont val="Calibri"/>
        <family val="2"/>
      </rPr>
      <t xml:space="preserve"> Yes/No:</t>
    </r>
    <r>
      <rPr>
        <sz val="10"/>
        <color indexed="8"/>
        <rFont val="Calibri"/>
        <family val="2"/>
      </rPr>
      <t xml:space="preserve"> Advisor has completed position-specific training</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</si>
  <si>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</si>
  <si>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</si>
  <si>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Percent: </t>
    </r>
    <r>
      <rPr>
        <sz val="10"/>
        <color indexed="8"/>
        <rFont val="Calibri"/>
        <family val="2"/>
      </rPr>
      <t>Associate advisers completing training</t>
    </r>
  </si>
  <si>
    <t>Enter Crew Information …</t>
  </si>
  <si>
    <r>
      <rPr>
        <i/>
        <sz val="10"/>
        <color indexed="8"/>
        <rFont val="Calibri"/>
        <family val="2"/>
      </rPr>
      <t xml:space="preserve">    Plus:</t>
    </r>
    <r>
      <rPr>
        <sz val="10"/>
        <color indexed="8"/>
        <rFont val="Calibri"/>
        <family val="2"/>
      </rPr>
      <t xml:space="preserve"> New members joining during the year</t>
    </r>
  </si>
  <si>
    <r>
      <rPr>
        <i/>
        <sz val="10"/>
        <color indexed="8"/>
        <rFont val="Calibri"/>
        <family val="2"/>
      </rPr>
      <t xml:space="preserve"> Count:</t>
    </r>
    <r>
      <rPr>
        <sz val="10"/>
        <color indexed="8"/>
        <rFont val="Calibri"/>
        <family val="2"/>
      </rPr>
      <t xml:space="preserve"> Number of associate advisors</t>
    </r>
  </si>
  <si>
    <t>3.  Sources of data include unit records, numbers provided by your council, My.Scouting
     unit dashboard, and Scoutbook.</t>
  </si>
  <si>
    <t>2018 Journey to Excellence Crew Spreadsheet</t>
  </si>
  <si>
    <t>1.  Spreadsheet is designed for all crews in the year ending December 31, 2018.</t>
  </si>
  <si>
    <t>4.  Dates entered need to be in the range of January 1, 2018 through December 31, 2018.</t>
  </si>
  <si>
    <r>
      <rPr>
        <i/>
        <sz val="10"/>
        <color indexed="8"/>
        <rFont val="Calibri"/>
        <family val="2"/>
      </rPr>
      <t xml:space="preserve"> Count: </t>
    </r>
    <r>
      <rPr>
        <sz val="10"/>
        <color indexed="8"/>
        <rFont val="Calibri"/>
        <family val="2"/>
      </rPr>
      <t>Number of Venturers registered on December 31, 2017</t>
    </r>
  </si>
  <si>
    <t>2018 Scouting's Journey to Excellence</t>
  </si>
  <si>
    <r>
      <rPr>
        <b/>
        <sz val="10"/>
        <color indexed="8"/>
        <rFont val="Calibri"/>
        <family val="2"/>
      </rPr>
      <t>Building Venturing:</t>
    </r>
    <r>
      <rPr>
        <sz val="10"/>
        <color indexed="8"/>
        <rFont val="Calibri"/>
        <family val="2"/>
      </rPr>
      <t xml:space="preserve">  Recruit new youth into the crew in order to grow membership.</t>
    </r>
  </si>
  <si>
    <r>
      <t xml:space="preserve">Building Venturing:  </t>
    </r>
    <r>
      <rPr>
        <sz val="10"/>
        <rFont val="Arial"/>
        <family val="2"/>
      </rPr>
      <t>Recruit new youth into the crew in order to grow membership.</t>
    </r>
  </si>
  <si>
    <t>Have a registered associate advisor.</t>
  </si>
  <si>
    <r>
      <rPr>
        <b/>
        <sz val="10"/>
        <color indexed="8"/>
        <rFont val="Calibri"/>
        <family val="2"/>
      </rPr>
      <t>Trained leadership:</t>
    </r>
    <r>
      <rPr>
        <sz val="10"/>
        <color indexed="8"/>
        <rFont val="Calibri"/>
        <family val="2"/>
      </rPr>
      <t xml:space="preserve"> Have trained and engaged leaders at all levels.  All leaders are required to have youth protection training.</t>
    </r>
  </si>
  <si>
    <r>
      <t xml:space="preserve">Trained leadership:  </t>
    </r>
    <r>
      <rPr>
        <sz val="10"/>
        <rFont val="Arial"/>
        <family val="2"/>
      </rPr>
      <t>Have trained and engaged leaders at all levels.  All leaders are required to have youth protection training.</t>
    </r>
  </si>
  <si>
    <t>"The BSA method for annual planning and continuous improvement"</t>
  </si>
  <si>
    <t xml:space="preserve">Most criteria will be measured for the calendar year.  For crews that recharter in December, the
rentention numbers will be determined from the number of youth who are reregistered from the
charter expiring on 12/31/17.  However, if a unit recharters on another month, retention will be
determined at that time, consistent with its charter cycle.
Journey to Excellence measures are not intended to be cumbersome for any unit.  A crew may want
to track and record meetings and othe functions throughout the year, rather than trying to tabulate
everything at the end.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</si>
</sst>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8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i/>
      <sz val="12"/>
      <color indexed="8"/>
      <name val="Calibri"/>
      <family val="2"/>
    </font>
    <font>
      <b/>
      <sz val="10"/>
      <color indexed="10"/>
      <name val="Arial"/>
      <family val="2"/>
    </font>
    <font>
      <b/>
      <sz val="10"/>
      <color indexed="9"/>
      <name val="Calibri"/>
      <family val="2"/>
    </font>
    <font>
      <b/>
      <sz val="14"/>
      <color indexed="8"/>
      <name val="Calibri"/>
      <family val="2"/>
    </font>
    <font>
      <b/>
      <sz val="12"/>
      <color indexed="8"/>
      <name val="Calibri"/>
      <family val="2"/>
    </font>
    <font>
      <i/>
      <sz val="18"/>
      <color indexed="17"/>
      <name val="Arial Black"/>
      <family val="2"/>
    </font>
    <font>
      <i/>
      <sz val="16"/>
      <color indexed="17"/>
      <name val="Arial Black"/>
      <family val="2"/>
    </font>
    <font>
      <b/>
      <i/>
      <sz val="14"/>
      <color indexed="17"/>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i/>
      <sz val="18"/>
      <color rgb="FF00B050"/>
      <name val="Arial Black"/>
      <family val="2"/>
    </font>
    <font>
      <i/>
      <sz val="16"/>
      <color rgb="FF00B050"/>
      <name val="Arial Black"/>
      <family val="2"/>
    </font>
    <font>
      <b/>
      <i/>
      <sz val="14"/>
      <color rgb="FF00B050"/>
      <name val="Arial Black"/>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2">
    <xf numFmtId="0" fontId="0" fillId="0" borderId="0" xfId="0" applyAlignment="1">
      <alignment/>
    </xf>
    <xf numFmtId="165" fontId="67" fillId="0" borderId="10" xfId="0" applyNumberFormat="1" applyFont="1" applyBorder="1" applyAlignment="1" applyProtection="1">
      <alignment horizontal="center" vertical="center"/>
      <protection locked="0"/>
    </xf>
    <xf numFmtId="3" fontId="67"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7" fillId="0" borderId="0" xfId="0" applyFont="1" applyAlignment="1" applyProtection="1">
      <alignment/>
      <protection/>
    </xf>
    <xf numFmtId="0" fontId="68"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7" fillId="0" borderId="14" xfId="0" applyFont="1" applyBorder="1" applyAlignment="1" applyProtection="1">
      <alignment/>
      <protection/>
    </xf>
    <xf numFmtId="0" fontId="67" fillId="0" borderId="0" xfId="0" applyFont="1" applyBorder="1" applyAlignment="1" applyProtection="1">
      <alignment/>
      <protection/>
    </xf>
    <xf numFmtId="0" fontId="49" fillId="0" borderId="15" xfId="0" applyFont="1" applyBorder="1" applyAlignment="1" applyProtection="1">
      <alignment/>
      <protection/>
    </xf>
    <xf numFmtId="0" fontId="67" fillId="0" borderId="0" xfId="0" applyFont="1" applyBorder="1" applyAlignment="1" applyProtection="1">
      <alignment horizontal="center" vertical="center"/>
      <protection/>
    </xf>
    <xf numFmtId="1" fontId="67"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9"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168" fontId="67" fillId="0" borderId="10" xfId="0" applyNumberFormat="1" applyFont="1" applyBorder="1" applyAlignment="1" applyProtection="1">
      <alignment horizontal="center" vertical="center"/>
      <protection/>
    </xf>
    <xf numFmtId="167" fontId="67" fillId="0" borderId="10" xfId="0" applyNumberFormat="1" applyFont="1" applyBorder="1" applyAlignment="1" applyProtection="1">
      <alignment horizontal="center"/>
      <protection/>
    </xf>
    <xf numFmtId="0" fontId="67" fillId="0" borderId="0" xfId="0" applyFont="1" applyBorder="1" applyAlignment="1" applyProtection="1">
      <alignment/>
      <protection/>
    </xf>
    <xf numFmtId="0" fontId="49" fillId="0" borderId="15" xfId="0" applyFont="1" applyBorder="1" applyAlignment="1" applyProtection="1">
      <alignment/>
      <protection/>
    </xf>
    <xf numFmtId="0" fontId="0" fillId="0" borderId="0" xfId="0" applyAlignment="1" applyProtection="1">
      <alignment/>
      <protection/>
    </xf>
    <xf numFmtId="0" fontId="67" fillId="0" borderId="0" xfId="0" applyFont="1" applyAlignment="1" applyProtection="1">
      <alignment/>
      <protection/>
    </xf>
    <xf numFmtId="0" fontId="67" fillId="0" borderId="19" xfId="0" applyFont="1" applyBorder="1" applyAlignment="1" applyProtection="1">
      <alignment horizontal="center"/>
      <protection/>
    </xf>
    <xf numFmtId="0" fontId="67" fillId="0" borderId="0" xfId="0" applyFont="1" applyBorder="1" applyAlignment="1" applyProtection="1">
      <alignment horizontal="center"/>
      <protection/>
    </xf>
    <xf numFmtId="0" fontId="68" fillId="0" borderId="0" xfId="0" applyFont="1" applyAlignment="1" applyProtection="1">
      <alignment/>
      <protection/>
    </xf>
    <xf numFmtId="0" fontId="2" fillId="0" borderId="0" xfId="0" applyFont="1" applyAlignment="1" applyProtection="1">
      <alignment/>
      <protection/>
    </xf>
    <xf numFmtId="0" fontId="69" fillId="0" borderId="0" xfId="0" applyFont="1" applyBorder="1" applyAlignment="1" applyProtection="1">
      <alignment/>
      <protection/>
    </xf>
    <xf numFmtId="0" fontId="2" fillId="0" borderId="14" xfId="0" applyFont="1" applyBorder="1" applyAlignment="1" applyProtection="1">
      <alignment/>
      <protection/>
    </xf>
    <xf numFmtId="0" fontId="49" fillId="0" borderId="0" xfId="0" applyFont="1" applyBorder="1" applyAlignment="1" applyProtection="1">
      <alignment/>
      <protection/>
    </xf>
    <xf numFmtId="0" fontId="67" fillId="0" borderId="19" xfId="0" applyFont="1" applyBorder="1" applyAlignment="1" applyProtection="1">
      <alignment horizontal="center" vertical="center"/>
      <protection/>
    </xf>
    <xf numFmtId="0" fontId="49"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9"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9"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70" fillId="0" borderId="0" xfId="0" applyFont="1" applyAlignment="1" applyProtection="1">
      <alignment/>
      <protection/>
    </xf>
    <xf numFmtId="0" fontId="0" fillId="0" borderId="0" xfId="0" applyAlignment="1" applyProtection="1">
      <alignment horizontal="center"/>
      <protection/>
    </xf>
    <xf numFmtId="0" fontId="71"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2"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1"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8" fillId="0" borderId="14" xfId="0" applyFont="1" applyBorder="1" applyAlignment="1" applyProtection="1">
      <alignment/>
      <protection/>
    </xf>
    <xf numFmtId="14" fontId="67" fillId="0" borderId="0" xfId="0" applyNumberFormat="1" applyFont="1" applyAlignment="1" applyProtection="1">
      <alignment/>
      <protection/>
    </xf>
    <xf numFmtId="14" fontId="8" fillId="0" borderId="0" xfId="0" applyNumberFormat="1" applyFont="1" applyAlignment="1" applyProtection="1">
      <alignment/>
      <protection/>
    </xf>
    <xf numFmtId="0" fontId="67" fillId="0" borderId="0" xfId="0" applyFont="1" applyAlignment="1" applyProtection="1">
      <alignment/>
      <protection locked="0"/>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0" xfId="58" applyFont="1" applyFill="1" applyBorder="1" applyAlignment="1" applyProtection="1">
      <alignment horizontal="center" vertical="center" wrapText="1"/>
      <protection/>
    </xf>
    <xf numFmtId="0" fontId="14" fillId="33" borderId="31"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2"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73" fillId="33" borderId="33" xfId="0" applyFont="1" applyFill="1" applyBorder="1" applyAlignment="1" applyProtection="1">
      <alignment horizontal="center" wrapText="1"/>
      <protection/>
    </xf>
    <xf numFmtId="0" fontId="73" fillId="33" borderId="33" xfId="0" applyFont="1" applyFill="1" applyBorder="1" applyAlignment="1" applyProtection="1">
      <alignment horizontal="center" vertical="center"/>
      <protection/>
    </xf>
    <xf numFmtId="0" fontId="73" fillId="33" borderId="34"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wrapText="1"/>
      <protection/>
    </xf>
    <xf numFmtId="0" fontId="73" fillId="33" borderId="35" xfId="0" applyFont="1" applyFill="1" applyBorder="1" applyAlignment="1" applyProtection="1">
      <alignment/>
      <protection/>
    </xf>
    <xf numFmtId="0" fontId="6" fillId="33" borderId="36" xfId="0" applyFont="1" applyFill="1" applyBorder="1" applyAlignment="1" applyProtection="1">
      <alignment/>
      <protection/>
    </xf>
    <xf numFmtId="0" fontId="65" fillId="33" borderId="34"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protection/>
    </xf>
    <xf numFmtId="0" fontId="65" fillId="33" borderId="35" xfId="0" applyFont="1" applyFill="1" applyBorder="1" applyAlignment="1" applyProtection="1">
      <alignment horizontal="center" vertical="center"/>
      <protection/>
    </xf>
    <xf numFmtId="0" fontId="65" fillId="33" borderId="36" xfId="0" applyFont="1" applyFill="1" applyBorder="1" applyAlignment="1" applyProtection="1">
      <alignment horizontal="center" vertical="center"/>
      <protection/>
    </xf>
    <xf numFmtId="0" fontId="11" fillId="0" borderId="0" xfId="0" applyFont="1" applyAlignment="1">
      <alignment/>
    </xf>
    <xf numFmtId="0" fontId="11" fillId="0" borderId="0" xfId="0" applyFont="1" applyAlignment="1">
      <alignment wrapText="1"/>
    </xf>
    <xf numFmtId="0" fontId="0" fillId="13" borderId="20" xfId="0" applyFill="1" applyBorder="1" applyAlignment="1" applyProtection="1">
      <alignment horizontal="center"/>
      <protection locked="0"/>
    </xf>
    <xf numFmtId="14" fontId="0" fillId="13" borderId="20" xfId="0" applyNumberFormat="1" applyFill="1" applyBorder="1" applyAlignment="1" applyProtection="1">
      <alignment horizontal="center"/>
      <protection locked="0"/>
    </xf>
    <xf numFmtId="0" fontId="0" fillId="0" borderId="14" xfId="0" applyBorder="1" applyAlignment="1" applyProtection="1">
      <alignment/>
      <protection/>
    </xf>
    <xf numFmtId="165" fontId="67" fillId="0" borderId="0" xfId="0" applyNumberFormat="1" applyFont="1" applyBorder="1" applyAlignment="1" applyProtection="1">
      <alignment horizontal="center" vertical="center"/>
      <protection/>
    </xf>
    <xf numFmtId="0" fontId="74" fillId="0" borderId="0" xfId="0" applyFont="1" applyAlignment="1" applyProtection="1">
      <alignment horizontal="center"/>
      <protection/>
    </xf>
    <xf numFmtId="14" fontId="0" fillId="0" borderId="0" xfId="0" applyNumberFormat="1" applyAlignment="1" applyProtection="1">
      <alignment/>
      <protection/>
    </xf>
    <xf numFmtId="0" fontId="11" fillId="0" borderId="25" xfId="0" applyFont="1" applyFill="1" applyBorder="1" applyAlignment="1">
      <alignment horizontal="left" vertical="center" wrapText="1"/>
    </xf>
    <xf numFmtId="14" fontId="2" fillId="0" borderId="14" xfId="0" applyNumberFormat="1" applyFont="1" applyBorder="1" applyAlignment="1" applyProtection="1">
      <alignment/>
      <protection/>
    </xf>
    <xf numFmtId="1" fontId="67" fillId="0" borderId="10" xfId="0" applyNumberFormat="1" applyFont="1" applyBorder="1" applyAlignment="1" applyProtection="1">
      <alignment horizontal="center"/>
      <protection locked="0"/>
    </xf>
    <xf numFmtId="3" fontId="67" fillId="0" borderId="0" xfId="0" applyNumberFormat="1" applyFont="1" applyBorder="1" applyAlignment="1" applyProtection="1">
      <alignment horizontal="center" vertical="center"/>
      <protection/>
    </xf>
    <xf numFmtId="3" fontId="67" fillId="0" borderId="10"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4"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65" fillId="0" borderId="37" xfId="0" applyFont="1" applyBorder="1" applyAlignment="1" applyProtection="1">
      <alignment horizontal="center" vertical="center"/>
      <protection/>
    </xf>
    <xf numFmtId="0" fontId="65" fillId="0" borderId="38" xfId="0" applyFont="1" applyBorder="1" applyAlignment="1" applyProtection="1">
      <alignment horizontal="center" vertical="center"/>
      <protection/>
    </xf>
    <xf numFmtId="0" fontId="65" fillId="0" borderId="39" xfId="0" applyFont="1" applyBorder="1" applyAlignment="1" applyProtection="1">
      <alignment horizontal="center" vertical="center"/>
      <protection/>
    </xf>
    <xf numFmtId="0" fontId="75" fillId="0" borderId="37" xfId="0" applyFont="1" applyBorder="1" applyAlignment="1" applyProtection="1">
      <alignment horizontal="center" vertical="center"/>
      <protection/>
    </xf>
    <xf numFmtId="0" fontId="75" fillId="0" borderId="38" xfId="0" applyFont="1" applyBorder="1" applyAlignment="1" applyProtection="1">
      <alignment horizontal="center" vertical="center"/>
      <protection/>
    </xf>
    <xf numFmtId="0" fontId="75"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7" fillId="0" borderId="38" xfId="0" applyFont="1" applyBorder="1" applyAlignment="1" applyProtection="1">
      <alignment horizontal="left" vertical="center" wrapText="1" indent="1"/>
      <protection/>
    </xf>
    <xf numFmtId="0" fontId="67" fillId="0" borderId="39" xfId="0" applyFont="1" applyBorder="1" applyAlignment="1" applyProtection="1">
      <alignment horizontal="left" vertical="center" wrapText="1" indent="1"/>
      <protection/>
    </xf>
    <xf numFmtId="0" fontId="67" fillId="0" borderId="37" xfId="0" applyFont="1" applyBorder="1" applyAlignment="1" applyProtection="1">
      <alignment horizontal="left" vertical="center" wrapText="1" indent="1"/>
      <protection/>
    </xf>
    <xf numFmtId="0" fontId="76" fillId="0" borderId="0" xfId="0" applyFont="1" applyAlignment="1" applyProtection="1">
      <alignment horizontal="center"/>
      <protection/>
    </xf>
    <xf numFmtId="169" fontId="75" fillId="0" borderId="0" xfId="0" applyNumberFormat="1" applyFont="1" applyAlignment="1" applyProtection="1">
      <alignment horizontal="center"/>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5" fillId="33" borderId="0" xfId="58" applyFont="1" applyFill="1" applyBorder="1" applyAlignment="1" applyProtection="1">
      <alignment horizontal="center" vertical="center" wrapText="1"/>
      <protection/>
    </xf>
    <xf numFmtId="0" fontId="77" fillId="0" borderId="0" xfId="58" applyFont="1" applyAlignment="1" applyProtection="1">
      <alignment horizontal="center" wrapText="1"/>
      <protection/>
    </xf>
    <xf numFmtId="0" fontId="78"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79" fillId="0" borderId="17" xfId="58" applyFont="1" applyBorder="1" applyAlignment="1" applyProtection="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140625" defaultRowHeight="15"/>
  <cols>
    <col min="1" max="1" width="1.421875" style="4" customWidth="1"/>
    <col min="2" max="2" width="22.28125" style="4" customWidth="1"/>
    <col min="3" max="3" width="28.00390625" style="4" customWidth="1"/>
    <col min="4" max="4" width="39.28125" style="4" customWidth="1"/>
    <col min="5" max="5" width="0" style="4" hidden="1" customWidth="1"/>
    <col min="6" max="6" width="0.2890625" style="4" customWidth="1"/>
    <col min="7" max="16384" width="9.00390625" style="4" customWidth="1"/>
  </cols>
  <sheetData>
    <row r="1" spans="2:6" ht="18.75">
      <c r="B1" s="124" t="s">
        <v>164</v>
      </c>
      <c r="C1" s="124"/>
      <c r="D1" s="124"/>
      <c r="F1" s="116">
        <v>43100</v>
      </c>
    </row>
    <row r="2" spans="2:6" ht="18.75">
      <c r="B2" s="115"/>
      <c r="C2" s="115"/>
      <c r="D2" s="115"/>
      <c r="F2" s="116">
        <v>43131</v>
      </c>
    </row>
    <row r="3" spans="2:6" ht="18.75">
      <c r="B3" s="48" t="s">
        <v>160</v>
      </c>
      <c r="C3" s="115"/>
      <c r="D3" s="115"/>
      <c r="F3" s="116">
        <v>43159</v>
      </c>
    </row>
    <row r="4" ht="9" customHeight="1">
      <c r="F4" s="116">
        <v>43190</v>
      </c>
    </row>
    <row r="5" spans="2:6" ht="14.25">
      <c r="B5" s="4" t="s">
        <v>65</v>
      </c>
      <c r="C5" s="111"/>
      <c r="D5" s="47"/>
      <c r="F5" s="116">
        <v>43220</v>
      </c>
    </row>
    <row r="6" spans="3:6" ht="9" customHeight="1">
      <c r="C6" s="47"/>
      <c r="D6" s="47"/>
      <c r="F6" s="116">
        <v>43251</v>
      </c>
    </row>
    <row r="7" spans="2:6" ht="14.25">
      <c r="B7" s="4" t="s">
        <v>25</v>
      </c>
      <c r="C7" s="111"/>
      <c r="D7" s="47"/>
      <c r="F7" s="116">
        <v>43281</v>
      </c>
    </row>
    <row r="8" spans="4:6" ht="9" customHeight="1">
      <c r="D8" s="47"/>
      <c r="F8" s="116">
        <v>43312</v>
      </c>
    </row>
    <row r="9" spans="2:6" ht="14.25">
      <c r="B9" s="4" t="s">
        <v>136</v>
      </c>
      <c r="C9" s="112">
        <v>43100</v>
      </c>
      <c r="D9" s="47"/>
      <c r="F9" s="116">
        <v>43343</v>
      </c>
    </row>
    <row r="10" spans="3:6" ht="9" customHeight="1">
      <c r="C10" s="47"/>
      <c r="D10" s="47"/>
      <c r="F10" s="116">
        <v>43373</v>
      </c>
    </row>
    <row r="11" spans="2:6" ht="14.25">
      <c r="B11" s="4" t="s">
        <v>26</v>
      </c>
      <c r="C11" s="112"/>
      <c r="D11" s="47"/>
      <c r="F11" s="116">
        <v>43404</v>
      </c>
    </row>
    <row r="12" ht="27.75" customHeight="1">
      <c r="F12" s="116">
        <v>43434</v>
      </c>
    </row>
    <row r="13" ht="15.75">
      <c r="B13" s="48" t="s">
        <v>53</v>
      </c>
    </row>
    <row r="14" ht="9" customHeight="1"/>
    <row r="15" spans="2:7" ht="14.25" customHeight="1">
      <c r="B15" s="125" t="s">
        <v>165</v>
      </c>
      <c r="C15" s="126"/>
      <c r="D15" s="126"/>
      <c r="G15" s="73"/>
    </row>
    <row r="16" spans="2:4" ht="22.5" customHeight="1">
      <c r="B16" s="126" t="s">
        <v>54</v>
      </c>
      <c r="C16" s="126"/>
      <c r="D16" s="126"/>
    </row>
    <row r="17" spans="2:4" ht="33" customHeight="1">
      <c r="B17" s="127" t="s">
        <v>163</v>
      </c>
      <c r="C17" s="128"/>
      <c r="D17" s="128"/>
    </row>
    <row r="18" spans="2:4" ht="20.25" customHeight="1">
      <c r="B18" s="127" t="s">
        <v>166</v>
      </c>
      <c r="C18" s="127"/>
      <c r="D18" s="127"/>
    </row>
    <row r="19" spans="2:4" ht="22.5" customHeight="1">
      <c r="B19" s="126" t="s">
        <v>134</v>
      </c>
      <c r="C19" s="126"/>
      <c r="D19" s="126"/>
    </row>
    <row r="21" ht="15.75">
      <c r="B21" s="74" t="s">
        <v>137</v>
      </c>
    </row>
    <row r="22" ht="9" customHeight="1"/>
    <row r="23" spans="2:4" ht="189.75" customHeight="1">
      <c r="B23" s="122" t="s">
        <v>175</v>
      </c>
      <c r="C23" s="123"/>
      <c r="D23" s="123"/>
    </row>
  </sheetData>
  <sheetProtection password="C664" sheet="1" selectLockedCells="1"/>
  <mergeCells count="7">
    <mergeCell ref="B23:D23"/>
    <mergeCell ref="B1:D1"/>
    <mergeCell ref="B15:D15"/>
    <mergeCell ref="B16:D16"/>
    <mergeCell ref="B17:D17"/>
    <mergeCell ref="B18:D18"/>
    <mergeCell ref="B19:D19"/>
  </mergeCells>
  <dataValidations count="3">
    <dataValidation type="list" allowBlank="1" showErrorMessage="1" sqref="C9">
      <formula1>$F$1:$F$12</formula1>
    </dataValidation>
    <dataValidation type="whole" allowBlank="1" showInputMessage="1" showErrorMessage="1" sqref="C5">
      <formula1>1</formula1>
      <formula2>9999</formula2>
    </dataValidation>
    <dataValidation type="textLength" allowBlank="1" showInputMessage="1" showErrorMessage="1" sqref="C7">
      <formula1>0</formula1>
      <formula2>40</formula2>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5"/>
  <sheetViews>
    <sheetView showGridLines="0" zoomScalePageLayoutView="0" workbookViewId="0" topLeftCell="A1">
      <selection activeCell="D7" sqref="D7"/>
    </sheetView>
  </sheetViews>
  <sheetFormatPr defaultColWidth="9.140625" defaultRowHeight="15"/>
  <cols>
    <col min="1" max="1" width="4.421875" style="4" customWidth="1"/>
    <col min="2" max="2" width="21.28125" style="4" customWidth="1"/>
    <col min="3" max="3" width="53.28125" style="4" customWidth="1"/>
    <col min="4" max="4" width="9.140625" style="4" customWidth="1"/>
    <col min="5" max="5" width="1.57421875" style="4" customWidth="1"/>
    <col min="6" max="6" width="9.140625" style="4" customWidth="1"/>
    <col min="7" max="7" width="1.57421875" style="3" customWidth="1"/>
    <col min="8" max="10" width="8.57421875" style="4" customWidth="1"/>
    <col min="11" max="11" width="12.28125" style="5" hidden="1" customWidth="1"/>
    <col min="12" max="14" width="12.28125" style="6" hidden="1" customWidth="1"/>
    <col min="15" max="16384" width="9.00390625" style="4" customWidth="1"/>
  </cols>
  <sheetData>
    <row r="1" spans="1:10" ht="15.75">
      <c r="A1" s="141" t="str">
        <f>"2018 Journey to Excellence - Crew "&amp;'Setup &amp; Instructions'!C5&amp;" - "&amp;'Setup &amp; Instructions'!C7&amp;" District"</f>
        <v>2018 Journey to Excellence - Crew  -  District</v>
      </c>
      <c r="B1" s="141"/>
      <c r="C1" s="141"/>
      <c r="D1" s="141"/>
      <c r="E1" s="141"/>
      <c r="F1" s="141"/>
      <c r="G1" s="141"/>
      <c r="H1" s="141"/>
      <c r="I1" s="141"/>
      <c r="J1" s="141"/>
    </row>
    <row r="2" spans="1:11" s="6" customFormat="1" ht="13.5" customHeight="1">
      <c r="A2" s="142">
        <f>IF('Setup &amp; Instructions'!C11="","",'Setup &amp; Instructions'!C11)</f>
      </c>
      <c r="B2" s="142"/>
      <c r="C2" s="142"/>
      <c r="D2" s="142"/>
      <c r="E2" s="142"/>
      <c r="F2" s="142"/>
      <c r="G2" s="142"/>
      <c r="H2" s="142"/>
      <c r="I2" s="142"/>
      <c r="J2" s="142"/>
      <c r="K2" s="5"/>
    </row>
    <row r="3" ht="18" customHeight="1" thickBot="1">
      <c r="A3" s="7"/>
    </row>
    <row r="4" spans="1:10" ht="27.75" customHeight="1" thickBot="1">
      <c r="A4" s="99" t="s">
        <v>4</v>
      </c>
      <c r="B4" s="100" t="s">
        <v>0</v>
      </c>
      <c r="C4" s="101" t="s">
        <v>5</v>
      </c>
      <c r="D4" s="102" t="s">
        <v>7</v>
      </c>
      <c r="E4" s="103"/>
      <c r="F4" s="102" t="s">
        <v>6</v>
      </c>
      <c r="G4" s="104"/>
      <c r="H4" s="99" t="s">
        <v>1</v>
      </c>
      <c r="I4" s="99" t="s">
        <v>2</v>
      </c>
      <c r="J4" s="99" t="s">
        <v>3</v>
      </c>
    </row>
    <row r="5" spans="1:10" ht="15" customHeight="1" thickBot="1">
      <c r="A5" s="105"/>
      <c r="B5" s="106" t="s">
        <v>20</v>
      </c>
      <c r="C5" s="107"/>
      <c r="D5" s="107"/>
      <c r="E5" s="107"/>
      <c r="F5" s="107"/>
      <c r="G5" s="107"/>
      <c r="H5" s="107"/>
      <c r="I5" s="107"/>
      <c r="J5" s="108"/>
    </row>
    <row r="6" spans="1:10" ht="6.75" customHeight="1">
      <c r="A6" s="132">
        <v>1</v>
      </c>
      <c r="B6" s="135" t="s">
        <v>92</v>
      </c>
      <c r="C6" s="8"/>
      <c r="D6" s="9"/>
      <c r="E6" s="9"/>
      <c r="F6" s="9"/>
      <c r="G6" s="10"/>
      <c r="H6" s="129">
        <f>IF(K10=1,K7,IF(K10=101,K7,""))</f>
      </c>
      <c r="I6" s="129">
        <f>IF(K10=11,L7,"")</f>
      </c>
      <c r="J6" s="129">
        <f>IF(K10=111,M7,"")</f>
      </c>
    </row>
    <row r="7" spans="1:13" ht="15" customHeight="1">
      <c r="A7" s="133"/>
      <c r="B7" s="138"/>
      <c r="C7" s="11" t="s">
        <v>91</v>
      </c>
      <c r="D7" s="1"/>
      <c r="E7" s="12"/>
      <c r="F7" s="12"/>
      <c r="G7" s="13"/>
      <c r="H7" s="130"/>
      <c r="I7" s="130"/>
      <c r="J7" s="130"/>
      <c r="K7" s="5">
        <v>50</v>
      </c>
      <c r="L7" s="6">
        <v>100</v>
      </c>
      <c r="M7" s="6">
        <v>200</v>
      </c>
    </row>
    <row r="8" spans="1:13" ht="15" customHeight="1">
      <c r="A8" s="133"/>
      <c r="B8" s="138"/>
      <c r="C8" s="11" t="s">
        <v>58</v>
      </c>
      <c r="D8" s="1"/>
      <c r="E8" s="12"/>
      <c r="F8" s="12"/>
      <c r="G8" s="13"/>
      <c r="H8" s="130"/>
      <c r="I8" s="130"/>
      <c r="J8" s="130"/>
      <c r="L8" s="6">
        <v>6</v>
      </c>
      <c r="M8" s="88"/>
    </row>
    <row r="9" spans="1:10" ht="15" customHeight="1">
      <c r="A9" s="133"/>
      <c r="B9" s="138"/>
      <c r="C9" s="11" t="s">
        <v>9</v>
      </c>
      <c r="D9" s="1"/>
      <c r="E9" s="12"/>
      <c r="F9" s="12"/>
      <c r="G9" s="13"/>
      <c r="H9" s="130"/>
      <c r="I9" s="130"/>
      <c r="J9" s="130"/>
    </row>
    <row r="10" spans="1:11" ht="15" customHeight="1">
      <c r="A10" s="133"/>
      <c r="B10" s="138"/>
      <c r="C10" s="11" t="s">
        <v>10</v>
      </c>
      <c r="D10" s="1"/>
      <c r="E10" s="12"/>
      <c r="F10" s="12"/>
      <c r="G10" s="13"/>
      <c r="H10" s="130"/>
      <c r="I10" s="130"/>
      <c r="J10" s="130"/>
      <c r="K10" s="5">
        <f>IF(D7="",0,1)+IF(F15=L8,10,0)+IF(D8="",0,100)</f>
        <v>0</v>
      </c>
    </row>
    <row r="11" spans="1:10" ht="15" customHeight="1">
      <c r="A11" s="133"/>
      <c r="B11" s="138"/>
      <c r="C11" s="11" t="s">
        <v>11</v>
      </c>
      <c r="D11" s="1"/>
      <c r="E11" s="12"/>
      <c r="F11" s="12"/>
      <c r="G11" s="13"/>
      <c r="H11" s="130"/>
      <c r="I11" s="130"/>
      <c r="J11" s="130"/>
    </row>
    <row r="12" spans="1:10" ht="15" customHeight="1">
      <c r="A12" s="133"/>
      <c r="B12" s="138"/>
      <c r="C12" s="11" t="s">
        <v>12</v>
      </c>
      <c r="D12" s="1"/>
      <c r="E12" s="12"/>
      <c r="F12" s="12"/>
      <c r="G12" s="13"/>
      <c r="H12" s="130"/>
      <c r="I12" s="130"/>
      <c r="J12" s="130"/>
    </row>
    <row r="13" spans="1:10" ht="15" customHeight="1">
      <c r="A13" s="133"/>
      <c r="B13" s="138"/>
      <c r="C13" s="11" t="s">
        <v>13</v>
      </c>
      <c r="D13" s="1"/>
      <c r="E13" s="12"/>
      <c r="F13" s="12"/>
      <c r="G13" s="13"/>
      <c r="H13" s="130"/>
      <c r="I13" s="130"/>
      <c r="J13" s="130"/>
    </row>
    <row r="14" spans="1:10" ht="15" customHeight="1">
      <c r="A14" s="133"/>
      <c r="B14" s="138"/>
      <c r="C14" s="11" t="s">
        <v>14</v>
      </c>
      <c r="D14" s="1"/>
      <c r="E14" s="12"/>
      <c r="F14" s="12"/>
      <c r="G14" s="13"/>
      <c r="H14" s="130"/>
      <c r="I14" s="130"/>
      <c r="J14" s="130"/>
    </row>
    <row r="15" spans="1:10" ht="15" customHeight="1">
      <c r="A15" s="133"/>
      <c r="B15" s="138"/>
      <c r="C15" s="11" t="s">
        <v>8</v>
      </c>
      <c r="D15" s="14"/>
      <c r="E15" s="12"/>
      <c r="F15" s="15">
        <f>IF(D9="",0,1)+IF(D10="",0,1)+IF(D11="",0,1)+IF(D12="",0,1)+IF(D13="",0,1)+IF(D14="",0,1)</f>
        <v>0</v>
      </c>
      <c r="G15" s="13"/>
      <c r="H15" s="130"/>
      <c r="I15" s="130"/>
      <c r="J15" s="130"/>
    </row>
    <row r="16" spans="1:10" ht="6.75" customHeight="1" thickBot="1">
      <c r="A16" s="134"/>
      <c r="B16" s="139"/>
      <c r="C16" s="16"/>
      <c r="D16" s="17"/>
      <c r="E16" s="17"/>
      <c r="F16" s="17"/>
      <c r="G16" s="18"/>
      <c r="H16" s="131"/>
      <c r="I16" s="131"/>
      <c r="J16" s="131"/>
    </row>
    <row r="17" spans="1:10" ht="15" customHeight="1" thickBot="1">
      <c r="A17" s="105"/>
      <c r="B17" s="106" t="s">
        <v>21</v>
      </c>
      <c r="C17" s="107"/>
      <c r="D17" s="107"/>
      <c r="E17" s="107"/>
      <c r="F17" s="107"/>
      <c r="G17" s="107"/>
      <c r="H17" s="107"/>
      <c r="I17" s="107"/>
      <c r="J17" s="108"/>
    </row>
    <row r="18" spans="1:10" ht="6.75" customHeight="1">
      <c r="A18" s="132">
        <v>2</v>
      </c>
      <c r="B18" s="135" t="s">
        <v>169</v>
      </c>
      <c r="C18" s="8"/>
      <c r="D18" s="9"/>
      <c r="E18" s="9"/>
      <c r="F18" s="9"/>
      <c r="G18" s="10"/>
      <c r="H18" s="129">
        <f>IF(K22=1,K19,"")</f>
      </c>
      <c r="I18" s="129">
        <f>IF(K22=11,L19,"")</f>
      </c>
      <c r="J18" s="129">
        <f>IF(K22=111,M19,"")</f>
      </c>
    </row>
    <row r="19" spans="1:13" ht="15" customHeight="1">
      <c r="A19" s="133"/>
      <c r="B19" s="136"/>
      <c r="C19" s="32" t="s">
        <v>93</v>
      </c>
      <c r="D19" s="1"/>
      <c r="E19" s="19"/>
      <c r="F19" s="19"/>
      <c r="G19" s="20"/>
      <c r="H19" s="130"/>
      <c r="I19" s="130"/>
      <c r="J19" s="130"/>
      <c r="K19" s="5">
        <v>100</v>
      </c>
      <c r="L19" s="6">
        <v>200</v>
      </c>
      <c r="M19" s="6">
        <v>300</v>
      </c>
    </row>
    <row r="20" spans="1:13" ht="15" customHeight="1">
      <c r="A20" s="133"/>
      <c r="B20" s="138"/>
      <c r="C20" s="32" t="s">
        <v>167</v>
      </c>
      <c r="D20" s="2"/>
      <c r="E20" s="12"/>
      <c r="F20" s="12"/>
      <c r="G20" s="13"/>
      <c r="H20" s="130"/>
      <c r="I20" s="130"/>
      <c r="J20" s="130"/>
      <c r="K20" s="89"/>
      <c r="L20" s="6">
        <v>0.05</v>
      </c>
      <c r="M20" s="6">
        <v>0.1</v>
      </c>
    </row>
    <row r="21" spans="1:13" ht="15" customHeight="1">
      <c r="A21" s="133"/>
      <c r="B21" s="138"/>
      <c r="C21" s="6" t="s">
        <v>146</v>
      </c>
      <c r="D21" s="2"/>
      <c r="E21" s="12"/>
      <c r="F21" s="12"/>
      <c r="G21" s="13"/>
      <c r="H21" s="130"/>
      <c r="I21" s="130"/>
      <c r="J21" s="130"/>
      <c r="K21" s="5">
        <v>1</v>
      </c>
      <c r="L21" s="6">
        <v>10</v>
      </c>
      <c r="M21" s="6">
        <v>15</v>
      </c>
    </row>
    <row r="22" spans="1:11" ht="15" customHeight="1">
      <c r="A22" s="133"/>
      <c r="B22" s="138"/>
      <c r="C22" s="6" t="s">
        <v>147</v>
      </c>
      <c r="D22" s="2"/>
      <c r="E22" s="12"/>
      <c r="F22" s="12"/>
      <c r="G22" s="13"/>
      <c r="H22" s="130"/>
      <c r="I22" s="130"/>
      <c r="J22" s="130"/>
      <c r="K22" s="5">
        <f>IF(AND(D19&lt;&gt;"",D22+D23&gt;=K21),1,0)+IF(OR(F26&gt;=L20,F25&gt;=L21),10,0)+IF(OR(F26&gt;=M20,AND(F26&gt;0,F25&gt;=M21)),100,0)</f>
        <v>0</v>
      </c>
    </row>
    <row r="23" spans="1:10" ht="15" customHeight="1">
      <c r="A23" s="133"/>
      <c r="B23" s="138"/>
      <c r="C23" s="72" t="s">
        <v>161</v>
      </c>
      <c r="D23" s="2"/>
      <c r="E23" s="12"/>
      <c r="F23" s="12"/>
      <c r="G23" s="13"/>
      <c r="H23" s="130"/>
      <c r="I23" s="130"/>
      <c r="J23" s="130"/>
    </row>
    <row r="24" spans="1:10" ht="15" customHeight="1">
      <c r="A24" s="133"/>
      <c r="B24" s="138"/>
      <c r="C24" s="72" t="s">
        <v>148</v>
      </c>
      <c r="D24" s="2"/>
      <c r="E24" s="12"/>
      <c r="F24" s="12"/>
      <c r="G24" s="13"/>
      <c r="H24" s="130"/>
      <c r="I24" s="130"/>
      <c r="J24" s="130"/>
    </row>
    <row r="25" spans="1:10" ht="15" customHeight="1">
      <c r="A25" s="133"/>
      <c r="B25" s="138"/>
      <c r="C25" s="6" t="s">
        <v>149</v>
      </c>
      <c r="D25" s="14"/>
      <c r="E25" s="12"/>
      <c r="F25" s="15">
        <f>IF(D20-D21-D22+D23+D24&lt;0,0,D20-D21-D22+D23+D24)</f>
        <v>0</v>
      </c>
      <c r="G25" s="13"/>
      <c r="H25" s="130"/>
      <c r="I25" s="130"/>
      <c r="J25" s="130"/>
    </row>
    <row r="26" spans="1:10" ht="15" customHeight="1">
      <c r="A26" s="133"/>
      <c r="B26" s="138"/>
      <c r="C26" s="72" t="s">
        <v>150</v>
      </c>
      <c r="E26" s="12"/>
      <c r="F26" s="21">
        <f>IF(D20=0,0,F25/D20-1)</f>
        <v>0</v>
      </c>
      <c r="G26" s="13"/>
      <c r="H26" s="130"/>
      <c r="I26" s="130"/>
      <c r="J26" s="130"/>
    </row>
    <row r="27" spans="1:10" ht="6.75" customHeight="1" thickBot="1">
      <c r="A27" s="134"/>
      <c r="B27" s="139"/>
      <c r="C27" s="16"/>
      <c r="D27" s="17"/>
      <c r="E27" s="17"/>
      <c r="F27" s="17"/>
      <c r="G27" s="18"/>
      <c r="H27" s="131"/>
      <c r="I27" s="131"/>
      <c r="J27" s="131"/>
    </row>
    <row r="28" spans="1:10" ht="6.75" customHeight="1">
      <c r="A28" s="132">
        <v>3</v>
      </c>
      <c r="B28" s="135" t="s">
        <v>24</v>
      </c>
      <c r="C28" s="8"/>
      <c r="D28" s="9"/>
      <c r="E28" s="9"/>
      <c r="F28" s="9"/>
      <c r="G28" s="10"/>
      <c r="H28" s="129">
        <f>IF(K32=1,K29,IF(K32=101,K29,""))</f>
      </c>
      <c r="I28" s="129">
        <f>IF(K32=11,L29,"")</f>
      </c>
      <c r="J28" s="129">
        <f>IF(K32=111,M29,"")</f>
      </c>
    </row>
    <row r="29" spans="1:14" s="25" customFormat="1" ht="15" customHeight="1">
      <c r="A29" s="133"/>
      <c r="B29" s="138"/>
      <c r="C29" s="118" t="str">
        <f>" Count: Number of youth registered at end of charter ("&amp;MONTH('Setup &amp; Instructions'!C9)&amp;"/"&amp;DAY('Setup &amp; Instructions'!C9)&amp;"/"&amp;YEAR('Setup &amp; Instructions'!C9)&amp;")"</f>
        <v> Count: Number of youth registered at end of charter (12/31/2017)</v>
      </c>
      <c r="D29" s="119"/>
      <c r="E29" s="23"/>
      <c r="F29" s="23"/>
      <c r="G29" s="24"/>
      <c r="H29" s="130"/>
      <c r="I29" s="130"/>
      <c r="J29" s="130"/>
      <c r="K29" s="5">
        <v>50</v>
      </c>
      <c r="L29" s="6">
        <v>100</v>
      </c>
      <c r="M29" s="6">
        <v>200</v>
      </c>
      <c r="N29" s="26"/>
    </row>
    <row r="30" spans="1:14" s="25" customFormat="1" ht="15" customHeight="1">
      <c r="A30" s="133"/>
      <c r="B30" s="138"/>
      <c r="C30" s="30" t="s">
        <v>154</v>
      </c>
      <c r="D30" s="2"/>
      <c r="E30" s="23"/>
      <c r="F30" s="23"/>
      <c r="G30" s="24"/>
      <c r="H30" s="130"/>
      <c r="I30" s="130"/>
      <c r="J30" s="130"/>
      <c r="K30" s="6">
        <v>0.5</v>
      </c>
      <c r="L30" s="6">
        <v>0.6</v>
      </c>
      <c r="M30" s="6">
        <v>0.75</v>
      </c>
      <c r="N30" s="26"/>
    </row>
    <row r="31" spans="1:14" s="25" customFormat="1" ht="15" customHeight="1">
      <c r="A31" s="133"/>
      <c r="B31" s="138"/>
      <c r="C31" s="26" t="s">
        <v>151</v>
      </c>
      <c r="D31" s="27"/>
      <c r="E31" s="23"/>
      <c r="F31" s="15">
        <f>IF(D29-D30&lt;0,0,D29-D30)</f>
        <v>0</v>
      </c>
      <c r="G31" s="24"/>
      <c r="H31" s="130"/>
      <c r="I31" s="130"/>
      <c r="J31" s="130"/>
      <c r="K31" s="6"/>
      <c r="L31" s="6"/>
      <c r="M31" s="6"/>
      <c r="N31" s="26"/>
    </row>
    <row r="32" spans="1:14" s="25" customFormat="1" ht="15" customHeight="1">
      <c r="A32" s="133"/>
      <c r="B32" s="138"/>
      <c r="C32" s="26" t="s">
        <v>152</v>
      </c>
      <c r="D32" s="2"/>
      <c r="G32" s="24"/>
      <c r="H32" s="130"/>
      <c r="I32" s="130"/>
      <c r="J32" s="130"/>
      <c r="K32" s="5">
        <f>IF(F33&gt;=K30,1,0)+IF(F33&gt;=L30,10,0)+IF(F33&gt;=M30,100,0)</f>
        <v>0</v>
      </c>
      <c r="L32" s="6"/>
      <c r="M32" s="6"/>
      <c r="N32" s="26"/>
    </row>
    <row r="33" spans="1:14" s="25" customFormat="1" ht="15" customHeight="1">
      <c r="A33" s="133"/>
      <c r="B33" s="138"/>
      <c r="C33" s="29" t="s">
        <v>153</v>
      </c>
      <c r="D33" s="28"/>
      <c r="E33" s="23"/>
      <c r="F33" s="22">
        <f>IF(F31=0,0,IF(D32&gt;F31,1,D32/F31))</f>
        <v>0</v>
      </c>
      <c r="G33" s="24"/>
      <c r="H33" s="130"/>
      <c r="I33" s="130"/>
      <c r="J33" s="130"/>
      <c r="K33" s="5"/>
      <c r="L33" s="26"/>
      <c r="M33" s="26"/>
      <c r="N33" s="26"/>
    </row>
    <row r="34" spans="1:10" ht="6.75" customHeight="1" thickBot="1">
      <c r="A34" s="134"/>
      <c r="B34" s="139"/>
      <c r="C34" s="16"/>
      <c r="D34" s="17"/>
      <c r="E34" s="17"/>
      <c r="F34" s="17"/>
      <c r="G34" s="18"/>
      <c r="H34" s="131"/>
      <c r="I34" s="131"/>
      <c r="J34" s="131"/>
    </row>
    <row r="35" spans="1:11" ht="15" customHeight="1" thickBot="1">
      <c r="A35" s="105"/>
      <c r="B35" s="106" t="s">
        <v>23</v>
      </c>
      <c r="C35" s="107"/>
      <c r="D35" s="107"/>
      <c r="E35" s="107"/>
      <c r="F35" s="107"/>
      <c r="G35" s="107"/>
      <c r="H35" s="107"/>
      <c r="I35" s="107"/>
      <c r="J35" s="108"/>
      <c r="K35" s="6"/>
    </row>
    <row r="36" spans="1:10" ht="6.75" customHeight="1">
      <c r="A36" s="132">
        <v>4</v>
      </c>
      <c r="B36" s="135" t="s">
        <v>94</v>
      </c>
      <c r="C36" s="8"/>
      <c r="D36" s="9"/>
      <c r="E36" s="9"/>
      <c r="F36" s="9"/>
      <c r="G36" s="10"/>
      <c r="H36" s="129">
        <f>IF(K40=1,K37,"")</f>
      </c>
      <c r="I36" s="129">
        <f>IF(K40=11,L37,"")</f>
      </c>
      <c r="J36" s="129">
        <f>IF(K40=111,M37,"")</f>
      </c>
    </row>
    <row r="37" spans="1:14" ht="14.25" customHeight="1">
      <c r="A37" s="133"/>
      <c r="B37" s="138"/>
      <c r="C37" s="11" t="s">
        <v>95</v>
      </c>
      <c r="D37" s="114"/>
      <c r="E37" s="12"/>
      <c r="F37" s="12"/>
      <c r="G37" s="13"/>
      <c r="H37" s="130"/>
      <c r="I37" s="130"/>
      <c r="J37" s="130"/>
      <c r="K37" s="5">
        <v>50</v>
      </c>
      <c r="L37" s="6">
        <v>100</v>
      </c>
      <c r="M37" s="6">
        <v>200</v>
      </c>
      <c r="N37" s="90"/>
    </row>
    <row r="38" spans="1:13" ht="15">
      <c r="A38" s="133"/>
      <c r="B38" s="138"/>
      <c r="C38" s="26" t="s">
        <v>15</v>
      </c>
      <c r="D38" s="28"/>
      <c r="E38" s="23"/>
      <c r="F38" s="15">
        <f>F25</f>
        <v>0</v>
      </c>
      <c r="G38" s="13"/>
      <c r="H38" s="130"/>
      <c r="I38" s="130"/>
      <c r="J38" s="130"/>
      <c r="K38" s="6">
        <v>4</v>
      </c>
      <c r="L38" s="6">
        <v>5</v>
      </c>
      <c r="M38" s="6">
        <v>6</v>
      </c>
    </row>
    <row r="39" spans="1:13" ht="15">
      <c r="A39" s="133"/>
      <c r="B39" s="138"/>
      <c r="C39" s="30" t="s">
        <v>102</v>
      </c>
      <c r="D39" s="2"/>
      <c r="E39" s="23"/>
      <c r="F39" s="28"/>
      <c r="G39" s="13"/>
      <c r="H39" s="130"/>
      <c r="I39" s="130"/>
      <c r="J39" s="130"/>
      <c r="K39" s="4"/>
      <c r="L39" s="6">
        <v>0.5</v>
      </c>
      <c r="M39" s="6">
        <v>0.5</v>
      </c>
    </row>
    <row r="40" spans="1:11" ht="15">
      <c r="A40" s="133"/>
      <c r="B40" s="138"/>
      <c r="C40" s="29" t="s">
        <v>103</v>
      </c>
      <c r="D40" s="28"/>
      <c r="E40" s="23"/>
      <c r="F40" s="22">
        <f>IF(F38=0,0,IF(D39&gt;F38,1,D39/F38))</f>
        <v>0</v>
      </c>
      <c r="G40" s="13"/>
      <c r="H40" s="130"/>
      <c r="I40" s="130"/>
      <c r="J40" s="130"/>
      <c r="K40" s="5">
        <f>IF(AND(N37=TRUE,F47&gt;=K38),1,0)+IF(AND(F40&gt;=L39,F47&gt;=L38),10,0)+IF(AND(F40&gt;=M39,F47&gt;=M38),100,0)</f>
        <v>0</v>
      </c>
    </row>
    <row r="41" spans="1:10" ht="15">
      <c r="A41" s="133"/>
      <c r="B41" s="138"/>
      <c r="C41" s="32" t="s">
        <v>96</v>
      </c>
      <c r="D41" s="1"/>
      <c r="E41" s="12"/>
      <c r="F41" s="12"/>
      <c r="G41" s="13"/>
      <c r="H41" s="130"/>
      <c r="I41" s="130"/>
      <c r="J41" s="130"/>
    </row>
    <row r="42" spans="1:10" ht="15">
      <c r="A42" s="133"/>
      <c r="B42" s="138"/>
      <c r="C42" s="32" t="s">
        <v>97</v>
      </c>
      <c r="D42" s="1"/>
      <c r="E42" s="12"/>
      <c r="F42" s="12"/>
      <c r="G42" s="13"/>
      <c r="H42" s="130"/>
      <c r="I42" s="130"/>
      <c r="J42" s="130"/>
    </row>
    <row r="43" spans="1:10" ht="15">
      <c r="A43" s="133"/>
      <c r="B43" s="138"/>
      <c r="C43" s="32" t="s">
        <v>98</v>
      </c>
      <c r="D43" s="1"/>
      <c r="E43" s="12"/>
      <c r="F43" s="12"/>
      <c r="G43" s="13"/>
      <c r="H43" s="130"/>
      <c r="I43" s="130"/>
      <c r="J43" s="130"/>
    </row>
    <row r="44" spans="1:10" ht="15">
      <c r="A44" s="133"/>
      <c r="B44" s="138"/>
      <c r="C44" s="32" t="s">
        <v>99</v>
      </c>
      <c r="D44" s="1"/>
      <c r="E44" s="12"/>
      <c r="F44" s="12"/>
      <c r="G44" s="13"/>
      <c r="H44" s="130"/>
      <c r="I44" s="130"/>
      <c r="J44" s="130"/>
    </row>
    <row r="45" spans="1:10" ht="15">
      <c r="A45" s="133"/>
      <c r="B45" s="138"/>
      <c r="C45" s="32" t="s">
        <v>100</v>
      </c>
      <c r="D45" s="1"/>
      <c r="E45" s="12"/>
      <c r="F45" s="12"/>
      <c r="G45" s="13"/>
      <c r="H45" s="130"/>
      <c r="I45" s="130"/>
      <c r="J45" s="130"/>
    </row>
    <row r="46" spans="1:10" ht="15">
      <c r="A46" s="133"/>
      <c r="B46" s="138"/>
      <c r="C46" s="32" t="s">
        <v>101</v>
      </c>
      <c r="D46" s="1"/>
      <c r="E46" s="12"/>
      <c r="F46" s="12"/>
      <c r="G46" s="13"/>
      <c r="H46" s="130"/>
      <c r="I46" s="130"/>
      <c r="J46" s="130"/>
    </row>
    <row r="47" spans="1:10" ht="15">
      <c r="A47" s="133"/>
      <c r="B47" s="138"/>
      <c r="C47" s="11" t="s">
        <v>104</v>
      </c>
      <c r="D47" s="14"/>
      <c r="E47" s="12"/>
      <c r="F47" s="15">
        <f>IF(D41="",0,1)+IF(D42="",0,1)+IF(D43="",0,1)+IF(D44="",0,1)+IF(D45="",0,1)+IF(D46="",0,1)</f>
        <v>0</v>
      </c>
      <c r="G47" s="13"/>
      <c r="H47" s="130"/>
      <c r="I47" s="130"/>
      <c r="J47" s="130"/>
    </row>
    <row r="48" spans="1:10" ht="6.75" customHeight="1" thickBot="1">
      <c r="A48" s="134"/>
      <c r="B48" s="139"/>
      <c r="C48" s="16"/>
      <c r="D48" s="17"/>
      <c r="E48" s="17"/>
      <c r="F48" s="17"/>
      <c r="G48" s="18"/>
      <c r="H48" s="131"/>
      <c r="I48" s="131"/>
      <c r="J48" s="131"/>
    </row>
    <row r="49" spans="1:10" ht="6.75" customHeight="1">
      <c r="A49" s="132">
        <v>5</v>
      </c>
      <c r="B49" s="135" t="s">
        <v>110</v>
      </c>
      <c r="C49" s="8"/>
      <c r="D49" s="9"/>
      <c r="E49" s="9"/>
      <c r="F49" s="9"/>
      <c r="G49" s="10"/>
      <c r="H49" s="129">
        <f>IF(OR(K53=1,K53=101),K50,"")</f>
      </c>
      <c r="I49" s="129">
        <f>IF(K53=11,L50,"")</f>
      </c>
      <c r="J49" s="129">
        <f>IF(K53=111,M50,"")</f>
      </c>
    </row>
    <row r="50" spans="1:14" ht="15">
      <c r="A50" s="133"/>
      <c r="B50" s="136"/>
      <c r="C50" s="11" t="s">
        <v>105</v>
      </c>
      <c r="D50" s="19"/>
      <c r="E50" s="19"/>
      <c r="F50" s="19"/>
      <c r="G50" s="20"/>
      <c r="H50" s="130"/>
      <c r="I50" s="130"/>
      <c r="J50" s="130"/>
      <c r="K50" s="5">
        <v>50</v>
      </c>
      <c r="L50" s="6">
        <v>100</v>
      </c>
      <c r="M50" s="6">
        <v>200</v>
      </c>
      <c r="N50" s="90"/>
    </row>
    <row r="51" spans="1:14" ht="15">
      <c r="A51" s="133"/>
      <c r="B51" s="136"/>
      <c r="C51" s="11" t="s">
        <v>106</v>
      </c>
      <c r="D51" s="19"/>
      <c r="E51" s="19"/>
      <c r="F51" s="19"/>
      <c r="G51" s="20"/>
      <c r="H51" s="130"/>
      <c r="I51" s="130"/>
      <c r="J51" s="130"/>
      <c r="K51" s="6"/>
      <c r="L51" s="6">
        <v>6</v>
      </c>
      <c r="M51" s="6">
        <v>6</v>
      </c>
      <c r="N51" s="90"/>
    </row>
    <row r="52" spans="1:14" ht="15">
      <c r="A52" s="133"/>
      <c r="B52" s="136"/>
      <c r="C52" s="11" t="s">
        <v>107</v>
      </c>
      <c r="D52" s="19"/>
      <c r="E52" s="19"/>
      <c r="F52" s="19"/>
      <c r="G52" s="20"/>
      <c r="H52" s="130"/>
      <c r="I52" s="130"/>
      <c r="J52" s="130"/>
      <c r="K52" s="4"/>
      <c r="N52" s="90"/>
    </row>
    <row r="53" spans="1:14" ht="15">
      <c r="A53" s="133"/>
      <c r="B53" s="136"/>
      <c r="C53" s="11" t="s">
        <v>108</v>
      </c>
      <c r="D53" s="19"/>
      <c r="E53" s="19"/>
      <c r="F53" s="19"/>
      <c r="G53" s="20"/>
      <c r="H53" s="130"/>
      <c r="I53" s="130"/>
      <c r="J53" s="130"/>
      <c r="K53" s="5">
        <f>IF(AND(N50=TRUE,N51=TRUE,N52=TRUE,N53=TRUE),1,0)+IF(AND(D54&lt;&gt;"",F61&gt;=L51),10,0)+IF(AND(F62&gt;0,D63&gt;=F62),100,0)</f>
        <v>0</v>
      </c>
      <c r="N53" s="90"/>
    </row>
    <row r="54" spans="1:10" ht="15">
      <c r="A54" s="133"/>
      <c r="B54" s="136"/>
      <c r="C54" s="32" t="s">
        <v>109</v>
      </c>
      <c r="D54" s="1"/>
      <c r="E54" s="19"/>
      <c r="F54" s="19"/>
      <c r="G54" s="20"/>
      <c r="H54" s="130"/>
      <c r="I54" s="130"/>
      <c r="J54" s="130"/>
    </row>
    <row r="55" spans="1:10" ht="15">
      <c r="A55" s="133"/>
      <c r="B55" s="136"/>
      <c r="C55" s="32" t="s">
        <v>111</v>
      </c>
      <c r="D55" s="1"/>
      <c r="E55" s="12"/>
      <c r="F55" s="12"/>
      <c r="G55" s="20"/>
      <c r="H55" s="130"/>
      <c r="I55" s="130"/>
      <c r="J55" s="130"/>
    </row>
    <row r="56" spans="1:10" ht="15">
      <c r="A56" s="133"/>
      <c r="B56" s="136"/>
      <c r="C56" s="32" t="s">
        <v>112</v>
      </c>
      <c r="D56" s="1"/>
      <c r="E56" s="12"/>
      <c r="F56" s="12"/>
      <c r="G56" s="20"/>
      <c r="H56" s="130"/>
      <c r="I56" s="130"/>
      <c r="J56" s="130"/>
    </row>
    <row r="57" spans="1:10" ht="15">
      <c r="A57" s="133"/>
      <c r="B57" s="136"/>
      <c r="C57" s="32" t="s">
        <v>113</v>
      </c>
      <c r="D57" s="1"/>
      <c r="E57" s="12"/>
      <c r="F57" s="12"/>
      <c r="G57" s="20"/>
      <c r="H57" s="130"/>
      <c r="I57" s="130"/>
      <c r="J57" s="130"/>
    </row>
    <row r="58" spans="1:10" ht="15">
      <c r="A58" s="133"/>
      <c r="B58" s="136"/>
      <c r="C58" s="32" t="s">
        <v>114</v>
      </c>
      <c r="D58" s="1"/>
      <c r="E58" s="12"/>
      <c r="F58" s="12"/>
      <c r="G58" s="20"/>
      <c r="H58" s="130"/>
      <c r="I58" s="130"/>
      <c r="J58" s="130"/>
    </row>
    <row r="59" spans="1:10" ht="15">
      <c r="A59" s="133"/>
      <c r="B59" s="136"/>
      <c r="C59" s="32" t="s">
        <v>115</v>
      </c>
      <c r="D59" s="1"/>
      <c r="E59" s="12"/>
      <c r="F59" s="12"/>
      <c r="G59" s="20"/>
      <c r="H59" s="130"/>
      <c r="I59" s="130"/>
      <c r="J59" s="130"/>
    </row>
    <row r="60" spans="1:10" ht="15">
      <c r="A60" s="133"/>
      <c r="B60" s="136"/>
      <c r="C60" s="32" t="s">
        <v>116</v>
      </c>
      <c r="D60" s="1"/>
      <c r="E60" s="12"/>
      <c r="F60" s="12"/>
      <c r="G60" s="20"/>
      <c r="H60" s="130"/>
      <c r="I60" s="130"/>
      <c r="J60" s="130"/>
    </row>
    <row r="61" spans="1:10" ht="15">
      <c r="A61" s="133"/>
      <c r="B61" s="136"/>
      <c r="C61" s="11" t="s">
        <v>117</v>
      </c>
      <c r="D61" s="14"/>
      <c r="E61" s="12"/>
      <c r="F61" s="15">
        <f>IF(D55="",0,1)+IF(D56="",0,1)+IF(D57="",0,1)+IF(D58="",0,1)+IF(D59="",0,1)+IF(D60="",0,1)</f>
        <v>0</v>
      </c>
      <c r="G61" s="20"/>
      <c r="H61" s="130"/>
      <c r="I61" s="130"/>
      <c r="J61" s="130"/>
    </row>
    <row r="62" spans="1:10" ht="15">
      <c r="A62" s="133"/>
      <c r="B62" s="136"/>
      <c r="C62" s="30" t="s">
        <v>118</v>
      </c>
      <c r="D62" s="28"/>
      <c r="E62" s="23"/>
      <c r="F62" s="15">
        <f>F47</f>
        <v>0</v>
      </c>
      <c r="G62" s="20"/>
      <c r="H62" s="130"/>
      <c r="I62" s="130"/>
      <c r="J62" s="130"/>
    </row>
    <row r="63" spans="1:10" ht="15">
      <c r="A63" s="133"/>
      <c r="B63" s="138"/>
      <c r="C63" s="30" t="s">
        <v>119</v>
      </c>
      <c r="D63" s="2"/>
      <c r="E63" s="12"/>
      <c r="F63" s="12"/>
      <c r="G63" s="24"/>
      <c r="H63" s="130"/>
      <c r="I63" s="130"/>
      <c r="J63" s="130"/>
    </row>
    <row r="64" spans="1:10" ht="6.75" customHeight="1" thickBot="1">
      <c r="A64" s="134"/>
      <c r="B64" s="139"/>
      <c r="C64" s="16"/>
      <c r="D64" s="17"/>
      <c r="E64" s="17"/>
      <c r="F64" s="17"/>
      <c r="G64" s="18"/>
      <c r="H64" s="131"/>
      <c r="I64" s="131"/>
      <c r="J64" s="131"/>
    </row>
    <row r="65" spans="1:10" ht="6.75" customHeight="1">
      <c r="A65" s="132">
        <v>6</v>
      </c>
      <c r="B65" s="140" t="s">
        <v>120</v>
      </c>
      <c r="C65" s="113"/>
      <c r="D65" s="19"/>
      <c r="E65" s="19"/>
      <c r="F65" s="19"/>
      <c r="G65" s="13"/>
      <c r="H65" s="129">
        <f>IF(OR(K69=1,K69=101),K66,"")</f>
      </c>
      <c r="I65" s="129">
        <f>IF(K69=11,L66,"")</f>
      </c>
      <c r="J65" s="129">
        <f>IF(K69=111,M66,"")</f>
      </c>
    </row>
    <row r="66" spans="1:13" ht="14.25" customHeight="1">
      <c r="A66" s="133"/>
      <c r="B66" s="138"/>
      <c r="C66" s="30" t="s">
        <v>122</v>
      </c>
      <c r="D66" s="2"/>
      <c r="E66" s="19"/>
      <c r="F66" s="19"/>
      <c r="G66" s="13"/>
      <c r="H66" s="130"/>
      <c r="I66" s="130"/>
      <c r="J66" s="130"/>
      <c r="K66" s="5">
        <v>50</v>
      </c>
      <c r="L66" s="6">
        <v>100</v>
      </c>
      <c r="M66" s="6">
        <v>200</v>
      </c>
    </row>
    <row r="67" spans="1:13" ht="14.25" customHeight="1">
      <c r="A67" s="133"/>
      <c r="B67" s="138"/>
      <c r="C67" s="30" t="s">
        <v>123</v>
      </c>
      <c r="D67" s="2"/>
      <c r="E67" s="19"/>
      <c r="F67" s="19"/>
      <c r="G67" s="13"/>
      <c r="H67" s="130"/>
      <c r="I67" s="130"/>
      <c r="J67" s="130"/>
      <c r="K67" s="6"/>
      <c r="L67" s="6">
        <v>3</v>
      </c>
      <c r="M67" s="6">
        <v>3</v>
      </c>
    </row>
    <row r="68" spans="1:11" ht="14.25" customHeight="1">
      <c r="A68" s="133"/>
      <c r="B68" s="138"/>
      <c r="C68" s="32" t="s">
        <v>124</v>
      </c>
      <c r="D68" s="1"/>
      <c r="E68" s="12"/>
      <c r="F68" s="12"/>
      <c r="G68" s="13"/>
      <c r="H68" s="130"/>
      <c r="I68" s="130"/>
      <c r="J68" s="130"/>
      <c r="K68" s="4"/>
    </row>
    <row r="69" spans="1:11" ht="14.25" customHeight="1">
      <c r="A69" s="133"/>
      <c r="B69" s="138"/>
      <c r="C69" s="32" t="s">
        <v>125</v>
      </c>
      <c r="D69" s="1"/>
      <c r="E69" s="12"/>
      <c r="F69" s="12"/>
      <c r="G69" s="13"/>
      <c r="H69" s="130"/>
      <c r="I69" s="130"/>
      <c r="J69" s="130"/>
      <c r="K69" s="5">
        <f>IF(D66&gt;0,1,0)+IF(F71&gt;=L67,10,0)+IF(D67&gt;0,100,0)</f>
        <v>0</v>
      </c>
    </row>
    <row r="70" spans="1:10" ht="14.25" customHeight="1">
      <c r="A70" s="133"/>
      <c r="B70" s="138"/>
      <c r="C70" s="32" t="s">
        <v>126</v>
      </c>
      <c r="D70" s="1"/>
      <c r="E70" s="12"/>
      <c r="F70" s="12"/>
      <c r="G70" s="13"/>
      <c r="H70" s="130"/>
      <c r="I70" s="130"/>
      <c r="J70" s="130"/>
    </row>
    <row r="71" spans="1:10" ht="14.25" customHeight="1">
      <c r="A71" s="133"/>
      <c r="B71" s="138"/>
      <c r="C71" s="11" t="s">
        <v>127</v>
      </c>
      <c r="D71" s="14"/>
      <c r="E71" s="12"/>
      <c r="F71" s="15">
        <f>IF(D68="",0,1)+IF(D69="",0,1)+IF(D70="",0,1)</f>
        <v>0</v>
      </c>
      <c r="G71" s="13"/>
      <c r="H71" s="130"/>
      <c r="I71" s="130"/>
      <c r="J71" s="130"/>
    </row>
    <row r="72" spans="1:10" ht="6.75" customHeight="1" thickBot="1">
      <c r="A72" s="134"/>
      <c r="B72" s="139"/>
      <c r="C72" s="113"/>
      <c r="D72" s="19"/>
      <c r="E72" s="19"/>
      <c r="F72" s="19"/>
      <c r="G72" s="13"/>
      <c r="H72" s="131"/>
      <c r="I72" s="131"/>
      <c r="J72" s="131"/>
    </row>
    <row r="73" spans="1:10" ht="6.75" customHeight="1">
      <c r="A73" s="132">
        <v>7</v>
      </c>
      <c r="B73" s="135" t="s">
        <v>57</v>
      </c>
      <c r="C73" s="8"/>
      <c r="D73" s="9"/>
      <c r="E73" s="9"/>
      <c r="F73" s="9"/>
      <c r="G73" s="10"/>
      <c r="H73" s="129">
        <f>IF(K77=1,K74,"")</f>
      </c>
      <c r="I73" s="129">
        <f>IF(K77=11,L74,"")</f>
      </c>
      <c r="J73" s="129">
        <f>IF(K77=111,M74,"")</f>
      </c>
    </row>
    <row r="74" spans="1:14" ht="15" customHeight="1">
      <c r="A74" s="133"/>
      <c r="B74" s="138"/>
      <c r="C74" s="11" t="s">
        <v>121</v>
      </c>
      <c r="D74" s="19"/>
      <c r="E74" s="31" t="b">
        <v>1</v>
      </c>
      <c r="F74" s="12"/>
      <c r="G74" s="13"/>
      <c r="H74" s="130"/>
      <c r="I74" s="130"/>
      <c r="J74" s="130"/>
      <c r="K74" s="5">
        <v>50</v>
      </c>
      <c r="L74" s="6">
        <v>100</v>
      </c>
      <c r="M74" s="6">
        <v>200</v>
      </c>
      <c r="N74" s="90" t="b">
        <v>0</v>
      </c>
    </row>
    <row r="75" spans="1:14" ht="15">
      <c r="A75" s="133"/>
      <c r="B75" s="138"/>
      <c r="C75" s="11" t="s">
        <v>59</v>
      </c>
      <c r="D75" s="19"/>
      <c r="E75" s="31" t="b">
        <v>0</v>
      </c>
      <c r="F75" s="12"/>
      <c r="G75" s="13"/>
      <c r="H75" s="130"/>
      <c r="I75" s="130"/>
      <c r="J75" s="130"/>
      <c r="K75" s="6">
        <v>2</v>
      </c>
      <c r="L75" s="6">
        <v>3</v>
      </c>
      <c r="M75" s="6">
        <v>4</v>
      </c>
      <c r="N75" s="90" t="b">
        <v>0</v>
      </c>
    </row>
    <row r="76" spans="1:11" ht="15">
      <c r="A76" s="133"/>
      <c r="B76" s="138"/>
      <c r="C76" s="32" t="s">
        <v>16</v>
      </c>
      <c r="D76" s="1"/>
      <c r="E76" s="12"/>
      <c r="F76" s="12"/>
      <c r="G76" s="13"/>
      <c r="H76" s="130"/>
      <c r="I76" s="130"/>
      <c r="J76" s="130"/>
      <c r="K76" s="6"/>
    </row>
    <row r="77" spans="1:11" ht="15">
      <c r="A77" s="133"/>
      <c r="B77" s="138"/>
      <c r="C77" s="32" t="s">
        <v>17</v>
      </c>
      <c r="D77" s="1"/>
      <c r="E77" s="12"/>
      <c r="F77" s="12"/>
      <c r="G77" s="13"/>
      <c r="H77" s="130"/>
      <c r="I77" s="130"/>
      <c r="J77" s="130"/>
      <c r="K77" s="5">
        <f>IF(AND(N74=TRUE,N75=TRUE,F80&gt;=K75),1,0)+IF(F80&gt;=L75,10,0)+IF(F80&gt;=M75,100,0)</f>
        <v>0</v>
      </c>
    </row>
    <row r="78" spans="1:10" ht="15">
      <c r="A78" s="133"/>
      <c r="B78" s="138"/>
      <c r="C78" s="32" t="s">
        <v>18</v>
      </c>
      <c r="D78" s="1"/>
      <c r="E78" s="12"/>
      <c r="F78" s="12"/>
      <c r="G78" s="13"/>
      <c r="H78" s="130"/>
      <c r="I78" s="130"/>
      <c r="J78" s="130"/>
    </row>
    <row r="79" spans="1:10" ht="15">
      <c r="A79" s="133"/>
      <c r="B79" s="138"/>
      <c r="C79" s="32" t="s">
        <v>60</v>
      </c>
      <c r="D79" s="1"/>
      <c r="E79" s="12"/>
      <c r="F79" s="12"/>
      <c r="G79" s="13"/>
      <c r="H79" s="130"/>
      <c r="I79" s="130"/>
      <c r="J79" s="130"/>
    </row>
    <row r="80" spans="1:10" ht="15">
      <c r="A80" s="133"/>
      <c r="B80" s="138"/>
      <c r="C80" s="11" t="s">
        <v>19</v>
      </c>
      <c r="D80" s="14"/>
      <c r="E80" s="12"/>
      <c r="F80" s="15">
        <f>IF(D76="",0,1)+IF(D77="",0,1)+IF(D78="",0,1)+IF(D79="",0,1)</f>
        <v>0</v>
      </c>
      <c r="G80" s="13"/>
      <c r="H80" s="130"/>
      <c r="I80" s="130"/>
      <c r="J80" s="130"/>
    </row>
    <row r="81" spans="1:10" ht="6.75" customHeight="1" thickBot="1">
      <c r="A81" s="134"/>
      <c r="B81" s="139"/>
      <c r="C81" s="16"/>
      <c r="D81" s="17"/>
      <c r="E81" s="17"/>
      <c r="F81" s="17"/>
      <c r="G81" s="18"/>
      <c r="H81" s="131"/>
      <c r="I81" s="131"/>
      <c r="J81" s="131"/>
    </row>
    <row r="82" spans="1:10" ht="15" customHeight="1" thickBot="1">
      <c r="A82" s="105"/>
      <c r="B82" s="106" t="s">
        <v>22</v>
      </c>
      <c r="C82" s="107"/>
      <c r="D82" s="107"/>
      <c r="E82" s="107"/>
      <c r="F82" s="107"/>
      <c r="G82" s="107"/>
      <c r="H82" s="107"/>
      <c r="I82" s="107"/>
      <c r="J82" s="108"/>
    </row>
    <row r="83" spans="1:10" ht="6.75" customHeight="1">
      <c r="A83" s="132">
        <v>8</v>
      </c>
      <c r="B83" s="135" t="s">
        <v>130</v>
      </c>
      <c r="C83" s="8"/>
      <c r="D83" s="9"/>
      <c r="E83" s="9"/>
      <c r="F83" s="9"/>
      <c r="G83" s="10"/>
      <c r="H83" s="129">
        <f>IF(OR(K87=1,K87=101),K84,"")</f>
      </c>
      <c r="I83" s="129">
        <f>IF(K87=11,L84,"")</f>
      </c>
      <c r="J83" s="129">
        <f>IF(K87=111,M84,"")</f>
      </c>
    </row>
    <row r="84" spans="1:14" ht="15">
      <c r="A84" s="133"/>
      <c r="B84" s="136"/>
      <c r="C84" s="11" t="s">
        <v>128</v>
      </c>
      <c r="D84" s="19"/>
      <c r="E84" s="33" t="b">
        <v>1</v>
      </c>
      <c r="F84" s="19"/>
      <c r="G84" s="20"/>
      <c r="H84" s="130"/>
      <c r="I84" s="130"/>
      <c r="J84" s="130"/>
      <c r="K84" s="5">
        <v>50</v>
      </c>
      <c r="L84" s="6">
        <v>100</v>
      </c>
      <c r="M84" s="6">
        <v>200</v>
      </c>
      <c r="N84" s="90" t="b">
        <v>0</v>
      </c>
    </row>
    <row r="85" spans="1:14" ht="15">
      <c r="A85" s="133"/>
      <c r="B85" s="136"/>
      <c r="C85" s="11" t="s">
        <v>155</v>
      </c>
      <c r="D85" s="19"/>
      <c r="E85" s="31" t="b">
        <v>1</v>
      </c>
      <c r="F85" s="12"/>
      <c r="G85" s="13"/>
      <c r="H85" s="130"/>
      <c r="I85" s="130"/>
      <c r="J85" s="130"/>
      <c r="K85" s="6">
        <v>3</v>
      </c>
      <c r="N85" s="90" t="b">
        <v>0</v>
      </c>
    </row>
    <row r="86" spans="1:14" ht="15">
      <c r="A86" s="133"/>
      <c r="B86" s="136"/>
      <c r="C86" s="30" t="s">
        <v>162</v>
      </c>
      <c r="D86" s="2"/>
      <c r="E86" s="31"/>
      <c r="F86" s="12"/>
      <c r="G86" s="13"/>
      <c r="H86" s="130"/>
      <c r="I86" s="130"/>
      <c r="J86" s="130"/>
      <c r="K86" s="6"/>
      <c r="N86" s="90"/>
    </row>
    <row r="87" spans="1:14" ht="15">
      <c r="A87" s="133"/>
      <c r="B87" s="136"/>
      <c r="C87" s="87" t="s">
        <v>61</v>
      </c>
      <c r="D87" s="2"/>
      <c r="E87" s="31"/>
      <c r="F87" s="12"/>
      <c r="G87" s="13"/>
      <c r="H87" s="130"/>
      <c r="I87" s="130"/>
      <c r="J87" s="130"/>
      <c r="K87" s="5">
        <f>IF(AND(N84=TRUE,D86&gt;=1,D87&gt;=K85),1,0)+IF(D88&lt;&gt;"",10,0)+IF(N85=TRUE,100,0)</f>
        <v>0</v>
      </c>
      <c r="N87" s="90"/>
    </row>
    <row r="88" spans="1:11" ht="15">
      <c r="A88" s="133"/>
      <c r="B88" s="136"/>
      <c r="C88" s="32" t="s">
        <v>129</v>
      </c>
      <c r="D88" s="1"/>
      <c r="E88" s="12"/>
      <c r="F88" s="12"/>
      <c r="G88" s="13"/>
      <c r="H88" s="130"/>
      <c r="I88" s="130"/>
      <c r="J88" s="130"/>
      <c r="K88" s="4"/>
    </row>
    <row r="89" spans="1:10" ht="6.75" customHeight="1" thickBot="1">
      <c r="A89" s="134"/>
      <c r="B89" s="137"/>
      <c r="C89" s="16"/>
      <c r="D89" s="17"/>
      <c r="E89" s="17"/>
      <c r="F89" s="17"/>
      <c r="G89" s="18"/>
      <c r="H89" s="131"/>
      <c r="I89" s="131"/>
      <c r="J89" s="131"/>
    </row>
    <row r="90" spans="1:10" ht="6.75" customHeight="1">
      <c r="A90" s="132">
        <v>9</v>
      </c>
      <c r="B90" s="135" t="s">
        <v>172</v>
      </c>
      <c r="C90" s="8"/>
      <c r="D90" s="9"/>
      <c r="E90" s="9"/>
      <c r="F90" s="9"/>
      <c r="G90" s="10"/>
      <c r="H90" s="129">
        <f>IF(OR(K93=1,K93=101),K91,"")</f>
      </c>
      <c r="I90" s="129">
        <f>IF(K93=11,L91,"")</f>
      </c>
      <c r="J90" s="129">
        <f>IF(K93=111,M91,"")</f>
      </c>
    </row>
    <row r="91" spans="1:14" ht="15">
      <c r="A91" s="133"/>
      <c r="B91" s="136"/>
      <c r="C91" s="32" t="s">
        <v>156</v>
      </c>
      <c r="D91" s="19"/>
      <c r="E91" s="33" t="b">
        <v>1</v>
      </c>
      <c r="F91" s="19"/>
      <c r="G91" s="20"/>
      <c r="H91" s="130"/>
      <c r="I91" s="130"/>
      <c r="J91" s="130"/>
      <c r="K91" s="5">
        <v>100</v>
      </c>
      <c r="L91" s="6">
        <v>200</v>
      </c>
      <c r="M91" s="6">
        <v>300</v>
      </c>
      <c r="N91" s="90" t="b">
        <v>0</v>
      </c>
    </row>
    <row r="92" spans="1:14" ht="15">
      <c r="A92" s="133"/>
      <c r="B92" s="136"/>
      <c r="C92" s="30" t="s">
        <v>162</v>
      </c>
      <c r="D92" s="120"/>
      <c r="E92" s="120"/>
      <c r="F92" s="121">
        <f>D86</f>
        <v>0</v>
      </c>
      <c r="G92" s="20"/>
      <c r="H92" s="130"/>
      <c r="I92" s="130"/>
      <c r="J92" s="130"/>
      <c r="K92" s="6"/>
      <c r="M92" s="6">
        <v>2</v>
      </c>
      <c r="N92" s="90"/>
    </row>
    <row r="93" spans="1:11" ht="15">
      <c r="A93" s="133"/>
      <c r="B93" s="136"/>
      <c r="C93" s="32" t="s">
        <v>157</v>
      </c>
      <c r="D93" s="2"/>
      <c r="G93" s="13"/>
      <c r="H93" s="130"/>
      <c r="I93" s="130"/>
      <c r="J93" s="130"/>
      <c r="K93" s="5">
        <f>IF(OR(N91=TRUE,D93&gt;=1),1,0)+IF(AND(N91=TRUE,F94=1),10,0)+IF(D96&gt;=M92,100,0)</f>
        <v>0</v>
      </c>
    </row>
    <row r="94" spans="1:11" ht="15">
      <c r="A94" s="133"/>
      <c r="B94" s="136"/>
      <c r="C94" s="72" t="s">
        <v>159</v>
      </c>
      <c r="D94" s="34"/>
      <c r="E94" s="12"/>
      <c r="F94" s="22">
        <f>IF(F92=0,0,IF(D93&gt;F92,1,D93/F92))</f>
        <v>0</v>
      </c>
      <c r="G94" s="13"/>
      <c r="H94" s="130"/>
      <c r="I94" s="130"/>
      <c r="J94" s="130"/>
      <c r="K94" s="6"/>
    </row>
    <row r="95" spans="1:10" ht="15">
      <c r="A95" s="133"/>
      <c r="B95" s="136"/>
      <c r="C95" s="30" t="s">
        <v>158</v>
      </c>
      <c r="D95" s="14"/>
      <c r="E95" s="12"/>
      <c r="F95" s="15">
        <f>D87</f>
        <v>0</v>
      </c>
      <c r="G95" s="13"/>
      <c r="H95" s="130"/>
      <c r="I95" s="130"/>
      <c r="J95" s="130"/>
    </row>
    <row r="96" spans="1:10" ht="15">
      <c r="A96" s="133"/>
      <c r="B96" s="136"/>
      <c r="C96" s="32" t="s">
        <v>157</v>
      </c>
      <c r="D96" s="2"/>
      <c r="E96" s="12"/>
      <c r="F96" s="12"/>
      <c r="G96" s="13"/>
      <c r="H96" s="130"/>
      <c r="I96" s="130"/>
      <c r="J96" s="130"/>
    </row>
    <row r="97" spans="1:10" ht="15">
      <c r="A97" s="133"/>
      <c r="B97" s="136"/>
      <c r="C97" s="72" t="s">
        <v>55</v>
      </c>
      <c r="D97" s="14"/>
      <c r="E97" s="12"/>
      <c r="F97" s="22">
        <f>IF(F95=0,0,IF(D96&gt;F95,1,D96/F95))</f>
        <v>0</v>
      </c>
      <c r="G97" s="13"/>
      <c r="H97" s="130"/>
      <c r="I97" s="130"/>
      <c r="J97" s="130"/>
    </row>
    <row r="98" spans="1:10" ht="6.75" customHeight="1" thickBot="1">
      <c r="A98" s="134"/>
      <c r="B98" s="137"/>
      <c r="C98" s="16"/>
      <c r="D98" s="17"/>
      <c r="E98" s="17"/>
      <c r="F98" s="17"/>
      <c r="G98" s="18"/>
      <c r="H98" s="131"/>
      <c r="I98" s="131"/>
      <c r="J98" s="131"/>
    </row>
    <row r="99" spans="1:10" ht="15" customHeight="1" thickBot="1">
      <c r="A99" s="105"/>
      <c r="B99" s="107"/>
      <c r="C99" s="107"/>
      <c r="D99" s="107"/>
      <c r="E99" s="107"/>
      <c r="F99" s="107"/>
      <c r="G99" s="107"/>
      <c r="H99" s="107"/>
      <c r="I99" s="107"/>
      <c r="J99" s="108"/>
    </row>
    <row r="100" spans="8:10" ht="15">
      <c r="H100" s="35">
        <f>SUM(H6:H98)</f>
        <v>0</v>
      </c>
      <c r="I100" s="35">
        <f>SUM(I6:I98)</f>
        <v>0</v>
      </c>
      <c r="J100" s="35">
        <f>SUM(J6:J98)</f>
        <v>0</v>
      </c>
    </row>
    <row r="101" spans="1:13" ht="15.75" thickBot="1">
      <c r="A101" s="36">
        <f>IF(D101=1,"®","")</f>
      </c>
      <c r="B101" s="86" t="s">
        <v>131</v>
      </c>
      <c r="C101" s="37"/>
      <c r="D101" s="38">
        <f>IF(AND(J101&gt;=K101,J103&gt;=K103),1,0)+IF(AND(J101&gt;=L101,J103&gt;=L103),10,0)+IF(AND(J101&gt;=M101,J103&gt;=M103),100,0)</f>
        <v>0</v>
      </c>
      <c r="F101" s="39" t="s">
        <v>27</v>
      </c>
      <c r="G101" s="39"/>
      <c r="H101" s="39"/>
      <c r="I101" s="39"/>
      <c r="J101" s="40">
        <f>H100+I100+J100</f>
        <v>0</v>
      </c>
      <c r="K101" s="5">
        <v>550</v>
      </c>
      <c r="L101" s="6">
        <v>800</v>
      </c>
      <c r="M101" s="6">
        <v>1100</v>
      </c>
    </row>
    <row r="102" spans="1:10" ht="15">
      <c r="A102" s="36">
        <f>IF(D101=11,"®","")</f>
      </c>
      <c r="B102" s="86" t="s">
        <v>132</v>
      </c>
      <c r="C102" s="37"/>
      <c r="D102" s="41"/>
      <c r="E102" s="39"/>
      <c r="F102" s="42"/>
      <c r="G102" s="42"/>
      <c r="H102" s="43">
        <f>COUNTIF(H6:H98,"&gt;0")</f>
        <v>0</v>
      </c>
      <c r="I102" s="43">
        <f>COUNTIF(I6:I98,"&gt;0")</f>
        <v>0</v>
      </c>
      <c r="J102" s="43">
        <f>COUNTIF(J6:J98,"&gt;0")</f>
        <v>0</v>
      </c>
    </row>
    <row r="103" spans="1:13" ht="15.75" thickBot="1">
      <c r="A103" s="36">
        <f>IF(D101=111,"®","")</f>
      </c>
      <c r="B103" s="86" t="s">
        <v>133</v>
      </c>
      <c r="C103" s="37"/>
      <c r="D103" s="37"/>
      <c r="F103" s="39" t="s">
        <v>28</v>
      </c>
      <c r="G103" s="42"/>
      <c r="I103" s="44"/>
      <c r="J103" s="45">
        <f>H102+I102+J102</f>
        <v>0</v>
      </c>
      <c r="K103" s="5">
        <v>6</v>
      </c>
      <c r="L103" s="6">
        <v>7</v>
      </c>
      <c r="M103" s="6">
        <v>7</v>
      </c>
    </row>
    <row r="105" ht="20.25">
      <c r="B105" s="46"/>
    </row>
  </sheetData>
  <sheetProtection password="C664" sheet="1" selectLockedCells="1"/>
  <mergeCells count="47">
    <mergeCell ref="I6:I16"/>
    <mergeCell ref="J6:J16"/>
    <mergeCell ref="A28:A34"/>
    <mergeCell ref="B28:B34"/>
    <mergeCell ref="H28:H34"/>
    <mergeCell ref="I28:I34"/>
    <mergeCell ref="J28:J34"/>
    <mergeCell ref="A18:A27"/>
    <mergeCell ref="H18:H27"/>
    <mergeCell ref="A1:J1"/>
    <mergeCell ref="A2:J2"/>
    <mergeCell ref="I18:I27"/>
    <mergeCell ref="J18:J27"/>
    <mergeCell ref="B18:B27"/>
    <mergeCell ref="I65:I72"/>
    <mergeCell ref="J65:J72"/>
    <mergeCell ref="A6:A16"/>
    <mergeCell ref="B6:B16"/>
    <mergeCell ref="H6:H16"/>
    <mergeCell ref="B83:B89"/>
    <mergeCell ref="H83:H89"/>
    <mergeCell ref="I83:I89"/>
    <mergeCell ref="A49:A64"/>
    <mergeCell ref="B49:B64"/>
    <mergeCell ref="H49:H64"/>
    <mergeCell ref="I49:I64"/>
    <mergeCell ref="I73:I81"/>
    <mergeCell ref="J83:J89"/>
    <mergeCell ref="J36:J48"/>
    <mergeCell ref="A36:A48"/>
    <mergeCell ref="B36:B48"/>
    <mergeCell ref="H36:H48"/>
    <mergeCell ref="I36:I48"/>
    <mergeCell ref="J49:J64"/>
    <mergeCell ref="B65:B72"/>
    <mergeCell ref="J73:J81"/>
    <mergeCell ref="A83:A89"/>
    <mergeCell ref="J90:J98"/>
    <mergeCell ref="A65:A72"/>
    <mergeCell ref="H65:H72"/>
    <mergeCell ref="A90:A98"/>
    <mergeCell ref="B90:B98"/>
    <mergeCell ref="H90:H98"/>
    <mergeCell ref="I90:I98"/>
    <mergeCell ref="A73:A81"/>
    <mergeCell ref="B73:B81"/>
    <mergeCell ref="H73:H81"/>
  </mergeCells>
  <dataValidations count="11">
    <dataValidation type="date" allowBlank="1" showInputMessage="1" showErrorMessage="1" errorTitle="Date Out of Range" error="Date must be during the charter year." sqref="D37">
      <formula1>41913</formula1>
      <formula2>42643</formula2>
    </dataValidation>
    <dataValidation type="whole" operator="greaterThanOrEqual" allowBlank="1" showInputMessage="1" showErrorMessage="1" errorTitle="Number Invalid" error="Must be whole number." sqref="D66:D67 D20:D24 D63 D92:E92">
      <formula1>0</formula1>
    </dataValidation>
    <dataValidation type="whole" operator="greaterThanOrEqual" allowBlank="1" showInputMessage="1" showErrorMessage="1" errorTitle="Number Invalid" error="Must be whole number." sqref="D87">
      <formula1>1</formula1>
    </dataValidation>
    <dataValidation type="whole" allowBlank="1" showInputMessage="1" showErrorMessage="1" errorTitle="Number Invalid" error="Must be whole number not greater than the total number of committee members." sqref="D96">
      <formula1>0</formula1>
      <formula2>F95</formula2>
    </dataValidation>
    <dataValidation type="whole" operator="greaterThanOrEqual" allowBlank="1" showInputMessage="1" showErrorMessage="1" errorTitle="Number Invalid" error="Must be whole number not greater than number eligible to reregister.  (Cell F33)" sqref="D39">
      <formula1>0</formula1>
    </dataValidation>
    <dataValidation type="whole" allowBlank="1" showInputMessage="1" showErrorMessage="1" errorTitle="Number Invalid" error="Must be whole number that is no greater than the end of charter membership. (Cell D29)" sqref="D30">
      <formula1>0</formula1>
      <formula2>D29</formula2>
    </dataValidation>
    <dataValidation type="whole" allowBlank="1" showInputMessage="1" showErrorMessage="1" errorTitle="Number Invalid" error="Must be whole number that is no greater than the number eligible to retain. (Cell F30)" sqref="D32">
      <formula1>0</formula1>
      <formula2>F31</formula2>
    </dataValidation>
    <dataValidation type="whole" operator="greaterThan" allowBlank="1" showInputMessage="1" showErrorMessage="1" errorTitle="Number Invalid" error="Must be whole number." sqref="D29">
      <formula1>0</formula1>
    </dataValidation>
    <dataValidation type="whole" operator="greaterThanOrEqual" allowBlank="1" showInputMessage="1" showErrorMessage="1" errorTitle="Number Invalid" error="Must be whole number." sqref="D86">
      <formula1>0</formula1>
    </dataValidation>
    <dataValidation type="whole" allowBlank="1" showInputMessage="1" showErrorMessage="1" errorTitle="Number Invalid" error="Must be whole number not greater than the total number of associate advisors." sqref="D93">
      <formula1>0</formula1>
      <formula2>F92</formula2>
    </dataValidation>
    <dataValidation type="date" allowBlank="1" showInputMessage="1" showErrorMessage="1" errorTitle="Date Out of Range" error="Date must be during 2018." sqref="D7:D14 D19 D41:D46 D54:D60 D68:D70 D76:D79 D88">
      <formula1>43101</formula1>
      <formula2>43465</formula2>
    </dataValidation>
  </dataValidations>
  <printOptions horizontalCentered="1"/>
  <pageMargins left="0.4" right="0.4" top="0.5" bottom="0.5" header="0.3" footer="0.3"/>
  <pageSetup fitToHeight="2" orientation="portrait" scale="77" r:id="rId3"/>
  <rowBreaks count="1" manualBreakCount="1">
    <brk id="64"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A1" sqref="A1:H1"/>
    </sheetView>
  </sheetViews>
  <sheetFormatPr defaultColWidth="9.140625" defaultRowHeight="15"/>
  <cols>
    <col min="1" max="1" width="6.8515625" style="51" customWidth="1"/>
    <col min="2" max="2" width="41.00390625" style="50" customWidth="1"/>
    <col min="3" max="5" width="25.7109375" style="52" customWidth="1"/>
    <col min="6" max="8" width="9.140625" style="50" customWidth="1"/>
    <col min="9" max="11" width="9.140625" style="50" hidden="1" customWidth="1"/>
    <col min="12" max="16384" width="9.140625" style="50" customWidth="1"/>
  </cols>
  <sheetData>
    <row r="1" spans="1:8" s="49" customFormat="1" ht="30" customHeight="1">
      <c r="A1" s="146" t="str">
        <f>"Crew "&amp;'Setup &amp; Instructions'!C5&amp;" of "&amp;'Setup &amp; Instructions'!C7&amp;" District"</f>
        <v>Crew  of  District</v>
      </c>
      <c r="B1" s="146"/>
      <c r="C1" s="146"/>
      <c r="D1" s="146"/>
      <c r="E1" s="146"/>
      <c r="F1" s="146"/>
      <c r="G1" s="146"/>
      <c r="H1" s="146"/>
    </row>
    <row r="2" spans="1:8" ht="24">
      <c r="A2" s="147" t="s">
        <v>168</v>
      </c>
      <c r="B2" s="147"/>
      <c r="C2" s="147"/>
      <c r="D2" s="147"/>
      <c r="E2" s="147"/>
      <c r="F2" s="147"/>
      <c r="G2" s="147"/>
      <c r="H2" s="147"/>
    </row>
    <row r="3" spans="1:8" ht="37.5" customHeight="1" thickBot="1">
      <c r="A3" s="151" t="s">
        <v>174</v>
      </c>
      <c r="B3" s="151"/>
      <c r="C3" s="151"/>
      <c r="D3" s="151"/>
      <c r="E3" s="151"/>
      <c r="F3" s="151"/>
      <c r="G3" s="151"/>
      <c r="H3" s="151"/>
    </row>
    <row r="4" spans="1:8" ht="36.75" customHeight="1" thickBot="1">
      <c r="A4" s="148" t="s">
        <v>29</v>
      </c>
      <c r="B4" s="91" t="s">
        <v>0</v>
      </c>
      <c r="C4" s="92" t="s">
        <v>30</v>
      </c>
      <c r="D4" s="92" t="s">
        <v>31</v>
      </c>
      <c r="E4" s="92" t="s">
        <v>32</v>
      </c>
      <c r="F4" s="93" t="s">
        <v>1</v>
      </c>
      <c r="G4" s="93" t="s">
        <v>2</v>
      </c>
      <c r="H4" s="94" t="s">
        <v>3</v>
      </c>
    </row>
    <row r="5" spans="1:8" ht="21.75" customHeight="1">
      <c r="A5" s="149"/>
      <c r="B5" s="95" t="s">
        <v>20</v>
      </c>
      <c r="C5" s="143"/>
      <c r="D5" s="150"/>
      <c r="E5" s="150"/>
      <c r="F5" s="145" t="s">
        <v>33</v>
      </c>
      <c r="G5" s="145"/>
      <c r="H5" s="96">
        <v>200</v>
      </c>
    </row>
    <row r="6" spans="1:11" ht="69" customHeight="1">
      <c r="A6" s="75" t="s">
        <v>34</v>
      </c>
      <c r="B6" s="117" t="s">
        <v>138</v>
      </c>
      <c r="C6" s="77" t="s">
        <v>62</v>
      </c>
      <c r="D6" s="77" t="s">
        <v>63</v>
      </c>
      <c r="E6" s="77" t="s">
        <v>64</v>
      </c>
      <c r="F6" s="53">
        <v>50</v>
      </c>
      <c r="G6" s="53">
        <v>100</v>
      </c>
      <c r="H6" s="54">
        <v>200</v>
      </c>
      <c r="I6" s="50">
        <f>'Data Entry'!H6</f>
      </c>
      <c r="J6" s="50">
        <f>'Data Entry'!I6</f>
      </c>
      <c r="K6" s="50">
        <f>'Data Entry'!J6</f>
      </c>
    </row>
    <row r="7" spans="1:8" ht="21.75" customHeight="1">
      <c r="A7" s="97" t="s">
        <v>35</v>
      </c>
      <c r="B7" s="95" t="s">
        <v>21</v>
      </c>
      <c r="C7" s="143"/>
      <c r="D7" s="144"/>
      <c r="E7" s="144"/>
      <c r="F7" s="145" t="s">
        <v>33</v>
      </c>
      <c r="G7" s="145"/>
      <c r="H7" s="96">
        <v>500</v>
      </c>
    </row>
    <row r="8" spans="1:11" ht="63" customHeight="1">
      <c r="A8" s="75" t="s">
        <v>36</v>
      </c>
      <c r="B8" s="78" t="s">
        <v>170</v>
      </c>
      <c r="C8" s="79" t="s">
        <v>66</v>
      </c>
      <c r="D8" s="77" t="s">
        <v>67</v>
      </c>
      <c r="E8" s="77" t="s">
        <v>68</v>
      </c>
      <c r="F8" s="53">
        <v>100</v>
      </c>
      <c r="G8" s="53">
        <v>200</v>
      </c>
      <c r="H8" s="54">
        <v>300</v>
      </c>
      <c r="I8" s="50">
        <f>'Data Entry'!H18</f>
      </c>
      <c r="J8" s="50">
        <f>'Data Entry'!I18</f>
      </c>
      <c r="K8" s="50">
        <f>'Data Entry'!J18</f>
      </c>
    </row>
    <row r="9" spans="1:11" ht="55.5" customHeight="1">
      <c r="A9" s="75" t="s">
        <v>37</v>
      </c>
      <c r="B9" s="80" t="s">
        <v>38</v>
      </c>
      <c r="C9" s="79" t="s">
        <v>139</v>
      </c>
      <c r="D9" s="77" t="s">
        <v>69</v>
      </c>
      <c r="E9" s="77" t="s">
        <v>70</v>
      </c>
      <c r="F9" s="53">
        <v>50</v>
      </c>
      <c r="G9" s="53">
        <v>100</v>
      </c>
      <c r="H9" s="54">
        <v>200</v>
      </c>
      <c r="I9" s="50">
        <f>'Data Entry'!H28</f>
      </c>
      <c r="J9" s="50">
        <f>'Data Entry'!I28</f>
      </c>
      <c r="K9" s="50">
        <f>'Data Entry'!J28</f>
      </c>
    </row>
    <row r="10" spans="1:8" ht="21.75" customHeight="1">
      <c r="A10" s="97" t="s">
        <v>35</v>
      </c>
      <c r="B10" s="95" t="s">
        <v>23</v>
      </c>
      <c r="C10" s="143"/>
      <c r="D10" s="144"/>
      <c r="E10" s="144"/>
      <c r="F10" s="145" t="s">
        <v>33</v>
      </c>
      <c r="G10" s="145"/>
      <c r="H10" s="98">
        <v>800</v>
      </c>
    </row>
    <row r="11" spans="1:11" ht="57.75" customHeight="1">
      <c r="A11" s="75" t="s">
        <v>39</v>
      </c>
      <c r="B11" s="76" t="s">
        <v>81</v>
      </c>
      <c r="C11" s="79" t="s">
        <v>71</v>
      </c>
      <c r="D11" s="79" t="s">
        <v>72</v>
      </c>
      <c r="E11" s="79" t="s">
        <v>73</v>
      </c>
      <c r="F11" s="53">
        <v>50</v>
      </c>
      <c r="G11" s="53">
        <v>100</v>
      </c>
      <c r="H11" s="54">
        <v>200</v>
      </c>
      <c r="I11" s="50">
        <f>'Data Entry'!H36</f>
      </c>
      <c r="J11" s="50">
        <f>'Data Entry'!I36</f>
      </c>
      <c r="K11" s="50">
        <f>'Data Entry'!J36</f>
      </c>
    </row>
    <row r="12" spans="1:11" ht="45.75" customHeight="1">
      <c r="A12" s="75" t="s">
        <v>40</v>
      </c>
      <c r="B12" s="81" t="s">
        <v>140</v>
      </c>
      <c r="C12" s="79" t="s">
        <v>74</v>
      </c>
      <c r="D12" s="77" t="s">
        <v>75</v>
      </c>
      <c r="E12" s="77" t="s">
        <v>76</v>
      </c>
      <c r="F12" s="53">
        <v>50</v>
      </c>
      <c r="G12" s="53">
        <v>100</v>
      </c>
      <c r="H12" s="54">
        <v>200</v>
      </c>
      <c r="I12" s="50">
        <f>'Data Entry'!H49</f>
      </c>
      <c r="J12" s="50">
        <f>'Data Entry'!I49</f>
      </c>
      <c r="K12" s="50">
        <f>'Data Entry'!J49</f>
      </c>
    </row>
    <row r="13" spans="1:11" ht="56.25" customHeight="1">
      <c r="A13" s="75" t="s">
        <v>41</v>
      </c>
      <c r="B13" s="81" t="s">
        <v>141</v>
      </c>
      <c r="C13" s="79" t="s">
        <v>77</v>
      </c>
      <c r="D13" s="77" t="s">
        <v>78</v>
      </c>
      <c r="E13" s="77" t="s">
        <v>79</v>
      </c>
      <c r="F13" s="53">
        <v>50</v>
      </c>
      <c r="G13" s="53">
        <v>100</v>
      </c>
      <c r="H13" s="54">
        <v>200</v>
      </c>
      <c r="I13" s="50">
        <f>'Data Entry'!H65</f>
      </c>
      <c r="J13" s="50">
        <f>'Data Entry'!I65</f>
      </c>
      <c r="K13" s="50">
        <f>'Data Entry'!J65</f>
      </c>
    </row>
    <row r="14" spans="1:11" ht="46.5" customHeight="1">
      <c r="A14" s="75" t="s">
        <v>42</v>
      </c>
      <c r="B14" s="76" t="s">
        <v>142</v>
      </c>
      <c r="C14" s="79" t="s">
        <v>80</v>
      </c>
      <c r="D14" s="79" t="s">
        <v>44</v>
      </c>
      <c r="E14" s="79" t="s">
        <v>56</v>
      </c>
      <c r="F14" s="53">
        <v>50</v>
      </c>
      <c r="G14" s="53">
        <v>100</v>
      </c>
      <c r="H14" s="54">
        <v>200</v>
      </c>
      <c r="I14" s="50">
        <f>'Data Entry'!H73</f>
      </c>
      <c r="J14" s="50">
        <f>'Data Entry'!I73</f>
      </c>
      <c r="K14" s="50">
        <f>'Data Entry'!J73</f>
      </c>
    </row>
    <row r="15" spans="1:8" ht="21.75" customHeight="1">
      <c r="A15" s="97" t="s">
        <v>35</v>
      </c>
      <c r="B15" s="95" t="s">
        <v>46</v>
      </c>
      <c r="C15" s="143"/>
      <c r="D15" s="144"/>
      <c r="E15" s="144"/>
      <c r="F15" s="145" t="s">
        <v>33</v>
      </c>
      <c r="G15" s="145"/>
      <c r="H15" s="96">
        <v>500</v>
      </c>
    </row>
    <row r="16" spans="1:11" ht="59.25" customHeight="1">
      <c r="A16" s="75" t="s">
        <v>43</v>
      </c>
      <c r="B16" s="76" t="s">
        <v>84</v>
      </c>
      <c r="C16" s="79" t="s">
        <v>171</v>
      </c>
      <c r="D16" s="79" t="s">
        <v>82</v>
      </c>
      <c r="E16" s="79" t="s">
        <v>143</v>
      </c>
      <c r="F16" s="53">
        <v>50</v>
      </c>
      <c r="G16" s="53">
        <v>100</v>
      </c>
      <c r="H16" s="54">
        <v>200</v>
      </c>
      <c r="I16" s="50">
        <f>'Data Entry'!H83</f>
      </c>
      <c r="J16" s="50">
        <f>'Data Entry'!I83</f>
      </c>
      <c r="K16" s="50">
        <f>'Data Entry'!J83</f>
      </c>
    </row>
    <row r="17" spans="1:11" ht="83.25" customHeight="1" thickBot="1">
      <c r="A17" s="82" t="s">
        <v>45</v>
      </c>
      <c r="B17" s="83" t="s">
        <v>173</v>
      </c>
      <c r="C17" s="84" t="s">
        <v>144</v>
      </c>
      <c r="D17" s="85" t="s">
        <v>145</v>
      </c>
      <c r="E17" s="85" t="s">
        <v>83</v>
      </c>
      <c r="F17" s="55">
        <v>100</v>
      </c>
      <c r="G17" s="55">
        <v>200</v>
      </c>
      <c r="H17" s="56">
        <v>300</v>
      </c>
      <c r="I17" s="50">
        <f>'Data Entry'!H90</f>
      </c>
      <c r="J17" s="50">
        <f>'Data Entry'!I90</f>
      </c>
      <c r="K17" s="50">
        <f>'Data Entry'!J90</f>
      </c>
    </row>
    <row r="18" spans="5:8" ht="22.5" customHeight="1">
      <c r="E18" s="57"/>
      <c r="F18" s="58"/>
      <c r="G18" s="58"/>
      <c r="H18" s="58"/>
    </row>
    <row r="19" spans="1:8" ht="18.75" customHeight="1" thickBot="1">
      <c r="A19" s="59" t="str">
        <f>IF('Data Entry'!D101=1,"ý","o")</f>
        <v>o</v>
      </c>
      <c r="B19" s="60" t="s">
        <v>85</v>
      </c>
      <c r="C19" s="61"/>
      <c r="E19" s="62" t="s">
        <v>48</v>
      </c>
      <c r="H19" s="63">
        <f>'Data Entry'!J101</f>
        <v>0</v>
      </c>
    </row>
    <row r="20" spans="1:5" ht="18.75" customHeight="1">
      <c r="A20" s="59" t="str">
        <f>IF('Data Entry'!D101=11,"ý","o")</f>
        <v>o</v>
      </c>
      <c r="B20" s="60" t="s">
        <v>86</v>
      </c>
      <c r="C20" s="61"/>
      <c r="E20" s="62"/>
    </row>
    <row r="21" spans="1:8" ht="18.75" customHeight="1" thickBot="1">
      <c r="A21" s="59" t="str">
        <f>IF('Data Entry'!D101=111,"ý","o")</f>
        <v>o</v>
      </c>
      <c r="B21" s="60" t="s">
        <v>87</v>
      </c>
      <c r="C21" s="61"/>
      <c r="D21" s="61"/>
      <c r="E21" s="62" t="s">
        <v>49</v>
      </c>
      <c r="H21" s="64">
        <f>'Data Entry'!J103</f>
        <v>0</v>
      </c>
    </row>
    <row r="22" spans="1:8" ht="18.75" customHeight="1">
      <c r="A22" s="65"/>
      <c r="E22" s="62"/>
      <c r="F22" s="62"/>
      <c r="G22" s="62"/>
      <c r="H22" s="62"/>
    </row>
    <row r="23" spans="1:2" ht="18.75" customHeight="1">
      <c r="A23" s="66" t="s">
        <v>47</v>
      </c>
      <c r="B23" s="67" t="s">
        <v>88</v>
      </c>
    </row>
    <row r="24" ht="14.25" customHeight="1">
      <c r="A24" s="65"/>
    </row>
    <row r="25" spans="1:3" ht="12.75" customHeight="1">
      <c r="A25" s="66" t="s">
        <v>47</v>
      </c>
      <c r="B25" s="68" t="s">
        <v>50</v>
      </c>
      <c r="C25" s="50"/>
    </row>
    <row r="26" ht="29.25" customHeight="1">
      <c r="C26" s="50"/>
    </row>
    <row r="27" spans="2:4" ht="13.5">
      <c r="B27" s="109" t="s">
        <v>89</v>
      </c>
      <c r="C27" s="110"/>
      <c r="D27" s="69" t="s">
        <v>51</v>
      </c>
    </row>
    <row r="28" spans="2:3" ht="21" customHeight="1">
      <c r="B28" s="109"/>
      <c r="C28" s="110"/>
    </row>
    <row r="29" spans="2:4" ht="13.5">
      <c r="B29" s="109" t="s">
        <v>90</v>
      </c>
      <c r="C29" s="110"/>
      <c r="D29" s="69" t="s">
        <v>51</v>
      </c>
    </row>
    <row r="30" spans="2:3" ht="21" customHeight="1">
      <c r="B30" s="110"/>
      <c r="C30" s="110"/>
    </row>
    <row r="31" spans="2:4" ht="13.5">
      <c r="B31" s="109" t="s">
        <v>52</v>
      </c>
      <c r="C31" s="110"/>
      <c r="D31" s="69" t="s">
        <v>51</v>
      </c>
    </row>
    <row r="32" spans="1:3" ht="21" customHeight="1">
      <c r="A32" s="52"/>
      <c r="C32" s="50"/>
    </row>
    <row r="33" spans="1:3" ht="12.75">
      <c r="A33" s="52"/>
      <c r="B33" s="70" t="s">
        <v>135</v>
      </c>
      <c r="C33" s="50"/>
    </row>
    <row r="34" spans="1:3" ht="18" customHeight="1">
      <c r="A34" s="52"/>
      <c r="B34" s="70"/>
      <c r="C34" s="50"/>
    </row>
    <row r="35" ht="13.5">
      <c r="B35" s="71"/>
    </row>
    <row r="36" ht="13.5">
      <c r="B36" s="71"/>
    </row>
  </sheetData>
  <sheetProtection password="C664" sheet="1" selectLockedCells="1" selectUnlockedCells="1"/>
  <mergeCells count="12">
    <mergeCell ref="A1:H1"/>
    <mergeCell ref="A2:H2"/>
    <mergeCell ref="A4:A5"/>
    <mergeCell ref="C5:E5"/>
    <mergeCell ref="F5:G5"/>
    <mergeCell ref="A3:H3"/>
    <mergeCell ref="C7:E7"/>
    <mergeCell ref="F7:G7"/>
    <mergeCell ref="C10:E10"/>
    <mergeCell ref="F10:G10"/>
    <mergeCell ref="C15:E15"/>
    <mergeCell ref="F15:G15"/>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
    <cfRule type="expression" priority="15" dxfId="0" stopIfTrue="1">
      <formula>$I13&lt;&gt;""</formula>
    </cfRule>
  </conditionalFormatting>
  <conditionalFormatting sqref="G13">
    <cfRule type="expression" priority="14" dxfId="0" stopIfTrue="1">
      <formula>$J13&lt;&gt;""</formula>
    </cfRule>
  </conditionalFormatting>
  <conditionalFormatting sqref="H13">
    <cfRule type="expression" priority="13" dxfId="0" stopIfTrue="1">
      <formula>$K13&lt;&gt;""</formula>
    </cfRule>
  </conditionalFormatting>
  <conditionalFormatting sqref="F14">
    <cfRule type="expression" priority="12" dxfId="0" stopIfTrue="1">
      <formula>$I14&lt;&gt;""</formula>
    </cfRule>
  </conditionalFormatting>
  <conditionalFormatting sqref="G14">
    <cfRule type="expression" priority="11" dxfId="0" stopIfTrue="1">
      <formula>$J14&lt;&gt;""</formula>
    </cfRule>
  </conditionalFormatting>
  <conditionalFormatting sqref="H14">
    <cfRule type="expression" priority="10" dxfId="0" stopIfTrue="1">
      <formula>$K14&lt;&gt;""</formula>
    </cfRule>
  </conditionalFormatting>
  <conditionalFormatting sqref="F16">
    <cfRule type="expression" priority="6" dxfId="0" stopIfTrue="1">
      <formula>$I16&lt;&gt;""</formula>
    </cfRule>
  </conditionalFormatting>
  <conditionalFormatting sqref="G16">
    <cfRule type="expression" priority="5" dxfId="0" stopIfTrue="1">
      <formula>$J16&lt;&gt;""</formula>
    </cfRule>
  </conditionalFormatting>
  <conditionalFormatting sqref="H16">
    <cfRule type="expression" priority="4" dxfId="0" stopIfTrue="1">
      <formula>$K16&lt;&gt;""</formula>
    </cfRule>
  </conditionalFormatting>
  <conditionalFormatting sqref="F17">
    <cfRule type="expression" priority="3" dxfId="0" stopIfTrue="1">
      <formula>$I17&lt;&gt;""</formula>
    </cfRule>
  </conditionalFormatting>
  <conditionalFormatting sqref="G17">
    <cfRule type="expression" priority="2" dxfId="0" stopIfTrue="1">
      <formula>$J17&lt;&gt;""</formula>
    </cfRule>
  </conditionalFormatting>
  <conditionalFormatting sqref="H17">
    <cfRule type="expression" priority="1" dxfId="0" stopIfTrue="1">
      <formula>$K17&lt;&gt;""</formula>
    </cfRule>
  </conditionalFormatting>
  <printOptions horizontalCentered="1"/>
  <pageMargins left="0.5" right="0.5" top="0.5" bottom="0.5" header="0.5" footer="0.25"/>
  <pageSetup fitToHeight="1" fitToWidth="1" orientation="portrait" scale="63"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Rand</dc:creator>
  <cp:keywords/>
  <dc:description/>
  <cp:lastModifiedBy>Jeff Rand</cp:lastModifiedBy>
  <cp:lastPrinted>2017-11-13T19:10:16Z</cp:lastPrinted>
  <dcterms:created xsi:type="dcterms:W3CDTF">2014-08-26T17:24:57Z</dcterms:created>
  <dcterms:modified xsi:type="dcterms:W3CDTF">2017-11-14T04:08:08Z</dcterms:modified>
  <cp:category/>
  <cp:version/>
  <cp:contentType/>
  <cp:contentStatus/>
</cp:coreProperties>
</file>