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736" windowHeight="8803" activeTab="0"/>
  </bookViews>
  <sheets>
    <sheet name="Setup &amp; Instructions" sheetId="1" r:id="rId1"/>
    <sheet name="Data Entry" sheetId="2" r:id="rId2"/>
    <sheet name="Scorecard" sheetId="3" r:id="rId3"/>
  </sheets>
  <definedNames>
    <definedName name="_xlfn.COUNTIFS" hidden="1">#NAME?</definedName>
    <definedName name="DistrictName" localSheetId="0">'Setup &amp; Instructions'!$C$7</definedName>
    <definedName name="DistrictName">#REF!</definedName>
    <definedName name="_xlnm.Print_Titles" localSheetId="1">'Data Entry'!$1:$4</definedName>
  </definedNames>
  <calcPr fullCalcOnLoad="1"/>
</workbook>
</file>

<file path=xl/comments2.xml><?xml version="1.0" encoding="utf-8"?>
<comments xmlns="http://schemas.openxmlformats.org/spreadsheetml/2006/main">
  <authors>
    <author>Jeff Rand</author>
  </authors>
  <commentList>
    <comment ref="F15" authorId="0">
      <text>
        <r>
          <rPr>
            <sz val="8"/>
            <rFont val="Tahoma"/>
            <family val="2"/>
          </rPr>
          <t xml:space="preserve">Counts number of cells with committee meeting dates entered.
</t>
        </r>
      </text>
    </comment>
    <comment ref="F33" authorId="0">
      <text>
        <r>
          <rPr>
            <sz val="8"/>
            <rFont val="Tahoma"/>
            <family val="2"/>
          </rPr>
          <t>Number reregistered divided by number eligible to reregister.</t>
        </r>
      </text>
    </comment>
    <comment ref="F47" authorId="0">
      <text>
        <r>
          <rPr>
            <sz val="8"/>
            <rFont val="Tahoma"/>
            <family val="2"/>
          </rPr>
          <t>Counts number of cells with activity dates entered.</t>
        </r>
      </text>
    </comment>
    <comment ref="F78" authorId="0">
      <text>
        <r>
          <rPr>
            <sz val="8"/>
            <rFont val="Tahoma"/>
            <family val="2"/>
          </rPr>
          <t>Counts number of cells with service project dates entered.</t>
        </r>
      </text>
    </comment>
    <comment ref="F38" authorId="0">
      <text>
        <r>
          <rPr>
            <sz val="8"/>
            <rFont val="Tahoma"/>
            <family val="2"/>
          </rPr>
          <t>Same value as Cell F25.</t>
        </r>
      </text>
    </comment>
    <comment ref="F40" authorId="0">
      <text>
        <r>
          <rPr>
            <sz val="8"/>
            <rFont val="Tahoma"/>
            <family val="2"/>
          </rPr>
          <t>Number participating divided by total membership.</t>
        </r>
      </text>
    </comment>
    <comment ref="F61" authorId="0">
      <text>
        <r>
          <rPr>
            <sz val="8"/>
            <rFont val="Tahoma"/>
            <family val="2"/>
          </rPr>
          <t>Counts number of cells with officer meeting dates entered.</t>
        </r>
      </text>
    </comment>
    <comment ref="F62" authorId="0">
      <text>
        <r>
          <rPr>
            <sz val="8"/>
            <rFont val="Tahoma"/>
            <family val="2"/>
          </rPr>
          <t>Same value as Cell F47.</t>
        </r>
      </text>
    </comment>
    <comment ref="F25" authorId="0">
      <text>
        <r>
          <rPr>
            <sz val="8"/>
            <rFont val="Tahoma"/>
            <family val="2"/>
          </rPr>
          <t>Sea Scouts at the end of last year - less recharter drops and transfers out + plus new Sea Scouts joining and transfers in.</t>
        </r>
      </text>
    </comment>
    <comment ref="F26" authorId="0">
      <text>
        <r>
          <rPr>
            <sz val="8"/>
            <rFont val="Tahoma"/>
            <family val="2"/>
          </rPr>
          <t>(Current membership less membership at end of last year) divided by membership at end of last year.</t>
        </r>
      </text>
    </comment>
    <comment ref="F31" authorId="0">
      <text>
        <r>
          <rPr>
            <sz val="8"/>
            <rFont val="Tahoma"/>
            <family val="2"/>
          </rPr>
          <t>End of charter membership less age-outs.</t>
        </r>
      </text>
    </comment>
    <comment ref="F90" authorId="0">
      <text>
        <r>
          <rPr>
            <sz val="8"/>
            <rFont val="Tahoma"/>
            <family val="2"/>
          </rPr>
          <t>Same value as Cell D84.</t>
        </r>
      </text>
    </comment>
    <comment ref="F92" authorId="0">
      <text>
        <r>
          <rPr>
            <sz val="8"/>
            <rFont val="Tahoma"/>
            <family val="2"/>
          </rPr>
          <t>Number of mates completing training divided by total number of mates.</t>
        </r>
      </text>
    </comment>
    <comment ref="F93" authorId="0">
      <text>
        <r>
          <rPr>
            <sz val="8"/>
            <rFont val="Tahoma"/>
            <family val="2"/>
          </rPr>
          <t>Same value as Cell D85.</t>
        </r>
      </text>
    </comment>
    <comment ref="F95" authorId="0">
      <text>
        <r>
          <rPr>
            <sz val="8"/>
            <rFont val="Tahoma"/>
            <family val="2"/>
          </rPr>
          <t>Number of committee members completing training divided by total number of committee members.</t>
        </r>
      </text>
    </comment>
  </commentList>
</comments>
</file>

<file path=xl/sharedStrings.xml><?xml version="1.0" encoding="utf-8"?>
<sst xmlns="http://schemas.openxmlformats.org/spreadsheetml/2006/main" count="190" uniqueCount="173">
  <si>
    <t>Objective</t>
  </si>
  <si>
    <t>Bronze Points</t>
  </si>
  <si>
    <t>Silver Points</t>
  </si>
  <si>
    <t>Gold Points</t>
  </si>
  <si>
    <t>Item No.</t>
  </si>
  <si>
    <t>Parameter</t>
  </si>
  <si>
    <t>Calculated Values</t>
  </si>
  <si>
    <t>User
Input</t>
  </si>
  <si>
    <r>
      <t xml:space="preserve"> </t>
    </r>
    <r>
      <rPr>
        <i/>
        <sz val="10"/>
        <color indexed="8"/>
        <rFont val="Calibri"/>
        <family val="2"/>
      </rPr>
      <t>Count:</t>
    </r>
    <r>
      <rPr>
        <sz val="10"/>
        <color indexed="8"/>
        <rFont val="Calibri"/>
        <family val="2"/>
      </rPr>
      <t xml:space="preserve"> Total number of committee meetings</t>
    </r>
  </si>
  <si>
    <r>
      <rPr>
        <i/>
        <sz val="10"/>
        <color indexed="8"/>
        <rFont val="Calibri"/>
        <family val="2"/>
      </rPr>
      <t xml:space="preserve">    Date:</t>
    </r>
    <r>
      <rPr>
        <sz val="10"/>
        <color indexed="8"/>
        <rFont val="Calibri"/>
        <family val="2"/>
      </rPr>
      <t xml:space="preserve"> Committee meeting #1</t>
    </r>
  </si>
  <si>
    <r>
      <rPr>
        <i/>
        <sz val="10"/>
        <color indexed="8"/>
        <rFont val="Calibri"/>
        <family val="2"/>
      </rPr>
      <t xml:space="preserve">    Date:</t>
    </r>
    <r>
      <rPr>
        <sz val="10"/>
        <color indexed="8"/>
        <rFont val="Calibri"/>
        <family val="2"/>
      </rPr>
      <t xml:space="preserve"> Committee meeting #2</t>
    </r>
  </si>
  <si>
    <r>
      <rPr>
        <i/>
        <sz val="10"/>
        <color indexed="8"/>
        <rFont val="Calibri"/>
        <family val="2"/>
      </rPr>
      <t xml:space="preserve">    Date:</t>
    </r>
    <r>
      <rPr>
        <sz val="10"/>
        <color indexed="8"/>
        <rFont val="Calibri"/>
        <family val="2"/>
      </rPr>
      <t xml:space="preserve"> Committee meeting #3</t>
    </r>
  </si>
  <si>
    <r>
      <rPr>
        <i/>
        <sz val="10"/>
        <color indexed="8"/>
        <rFont val="Calibri"/>
        <family val="2"/>
      </rPr>
      <t xml:space="preserve">    Date:</t>
    </r>
    <r>
      <rPr>
        <sz val="10"/>
        <color indexed="8"/>
        <rFont val="Calibri"/>
        <family val="2"/>
      </rPr>
      <t xml:space="preserve"> Committee meeting #4</t>
    </r>
  </si>
  <si>
    <r>
      <rPr>
        <i/>
        <sz val="10"/>
        <color indexed="8"/>
        <rFont val="Calibri"/>
        <family val="2"/>
      </rPr>
      <t xml:space="preserve">    Date:</t>
    </r>
    <r>
      <rPr>
        <sz val="10"/>
        <color indexed="8"/>
        <rFont val="Calibri"/>
        <family val="2"/>
      </rPr>
      <t xml:space="preserve"> Committee meeting #5</t>
    </r>
  </si>
  <si>
    <r>
      <rPr>
        <i/>
        <sz val="10"/>
        <color indexed="8"/>
        <rFont val="Calibri"/>
        <family val="2"/>
      </rPr>
      <t xml:space="preserve">    Date:</t>
    </r>
    <r>
      <rPr>
        <sz val="10"/>
        <color indexed="8"/>
        <rFont val="Calibri"/>
        <family val="2"/>
      </rPr>
      <t xml:space="preserve"> Committee meeting #6</t>
    </r>
  </si>
  <si>
    <r>
      <rPr>
        <i/>
        <sz val="10"/>
        <color indexed="8"/>
        <rFont val="Calibri"/>
        <family val="2"/>
      </rPr>
      <t xml:space="preserve"> Count:</t>
    </r>
    <r>
      <rPr>
        <sz val="10"/>
        <color indexed="8"/>
        <rFont val="Calibri"/>
        <family val="2"/>
      </rPr>
      <t xml:space="preserve"> Current membership</t>
    </r>
  </si>
  <si>
    <r>
      <t xml:space="preserve"> Percent: </t>
    </r>
    <r>
      <rPr>
        <sz val="10"/>
        <color indexed="8"/>
        <rFont val="Calibri"/>
        <family val="2"/>
      </rPr>
      <t>Retention rate</t>
    </r>
  </si>
  <si>
    <r>
      <rPr>
        <i/>
        <sz val="10"/>
        <color indexed="8"/>
        <rFont val="Calibri"/>
        <family val="2"/>
      </rPr>
      <t xml:space="preserve">    Date: </t>
    </r>
    <r>
      <rPr>
        <sz val="10"/>
        <color indexed="8"/>
        <rFont val="Calibri"/>
        <family val="2"/>
      </rPr>
      <t>Service project #1</t>
    </r>
  </si>
  <si>
    <r>
      <rPr>
        <i/>
        <sz val="10"/>
        <color indexed="8"/>
        <rFont val="Calibri"/>
        <family val="2"/>
      </rPr>
      <t xml:space="preserve">    Date: </t>
    </r>
    <r>
      <rPr>
        <sz val="10"/>
        <color indexed="8"/>
        <rFont val="Calibri"/>
        <family val="2"/>
      </rPr>
      <t>Service project #2</t>
    </r>
  </si>
  <si>
    <r>
      <rPr>
        <i/>
        <sz val="10"/>
        <color indexed="8"/>
        <rFont val="Calibri"/>
        <family val="2"/>
      </rPr>
      <t xml:space="preserve">    Date: </t>
    </r>
    <r>
      <rPr>
        <sz val="10"/>
        <color indexed="8"/>
        <rFont val="Calibri"/>
        <family val="2"/>
      </rPr>
      <t>Service project #3</t>
    </r>
  </si>
  <si>
    <r>
      <t xml:space="preserve"> </t>
    </r>
    <r>
      <rPr>
        <i/>
        <sz val="10"/>
        <color indexed="8"/>
        <rFont val="Calibri"/>
        <family val="2"/>
      </rPr>
      <t>Count:</t>
    </r>
    <r>
      <rPr>
        <sz val="10"/>
        <color indexed="8"/>
        <rFont val="Calibri"/>
        <family val="2"/>
      </rPr>
      <t xml:space="preserve"> Total number of service projects</t>
    </r>
  </si>
  <si>
    <t>Planning and Budget</t>
  </si>
  <si>
    <t>Membership</t>
  </si>
  <si>
    <t>Voulnteer Leadership</t>
  </si>
  <si>
    <t>Program</t>
  </si>
  <si>
    <r>
      <rPr>
        <b/>
        <sz val="10"/>
        <color indexed="8"/>
        <rFont val="Calibri"/>
        <family val="2"/>
      </rPr>
      <t xml:space="preserve">Retention:
</t>
    </r>
    <r>
      <rPr>
        <sz val="10"/>
        <color indexed="8"/>
        <rFont val="Calibri"/>
        <family val="2"/>
      </rPr>
      <t>Retain a significant percentage of youth members.</t>
    </r>
  </si>
  <si>
    <t>Enter District Name</t>
  </si>
  <si>
    <t>Enter Report Date</t>
  </si>
  <si>
    <t xml:space="preserve">    Total points earned:         </t>
  </si>
  <si>
    <t xml:space="preserve">    No. of objectives with points:         </t>
  </si>
  <si>
    <t>Item</t>
  </si>
  <si>
    <t>Bronze Level</t>
  </si>
  <si>
    <t>Silver Level</t>
  </si>
  <si>
    <t>Gold Level</t>
  </si>
  <si>
    <t>Total Points:</t>
  </si>
  <si>
    <t>#1</t>
  </si>
  <si>
    <t xml:space="preserve"> </t>
  </si>
  <si>
    <t>#2</t>
  </si>
  <si>
    <t>#3</t>
  </si>
  <si>
    <r>
      <t xml:space="preserve">Retention: </t>
    </r>
    <r>
      <rPr>
        <sz val="10"/>
        <rFont val="Arial"/>
        <family val="2"/>
      </rPr>
      <t xml:space="preserve"> Retain a significant percentage of youth members.</t>
    </r>
  </si>
  <si>
    <t>#4</t>
  </si>
  <si>
    <t>#5</t>
  </si>
  <si>
    <t>#6</t>
  </si>
  <si>
    <t>#7</t>
  </si>
  <si>
    <t>#8</t>
  </si>
  <si>
    <t>Participate in three service projects and enter the hours on the JTE website.</t>
  </si>
  <si>
    <t>#9</t>
  </si>
  <si>
    <t>Volunteer Leadership</t>
  </si>
  <si>
    <t>o</t>
  </si>
  <si>
    <t xml:space="preserve">                                 Total points earned:         </t>
  </si>
  <si>
    <t xml:space="preserve">                                 No. of objectives with points:         </t>
  </si>
  <si>
    <t>We certify that these requirements have been completed:</t>
  </si>
  <si>
    <t>Date _____________________</t>
  </si>
  <si>
    <t>Commissioner _________________________________________________</t>
  </si>
  <si>
    <t>Additional Instructions</t>
  </si>
  <si>
    <t>2.  All other data will be entered in User Input (Column D on the Data Entry sheet.)</t>
  </si>
  <si>
    <t>3.  Sources of data include unit records, numbers provided by your council, and My.Scouting
     unit dashboard.</t>
  </si>
  <si>
    <r>
      <rPr>
        <i/>
        <sz val="10"/>
        <color indexed="8"/>
        <rFont val="Calibri"/>
        <family val="2"/>
      </rPr>
      <t xml:space="preserve"> Percent: </t>
    </r>
    <r>
      <rPr>
        <sz val="10"/>
        <color indexed="8"/>
        <rFont val="Calibri"/>
        <family val="2"/>
      </rPr>
      <t>Committee members completing training</t>
    </r>
  </si>
  <si>
    <t>Participate in four service projects and enter the hours on the JTE website.</t>
  </si>
  <si>
    <r>
      <rPr>
        <b/>
        <sz val="10"/>
        <color indexed="8"/>
        <rFont val="Calibri"/>
        <family val="2"/>
      </rPr>
      <t>Service projects:</t>
    </r>
    <r>
      <rPr>
        <sz val="10"/>
        <color indexed="8"/>
        <rFont val="Calibri"/>
        <family val="2"/>
      </rPr>
      <t xml:space="preserve">  Participate in service projects, with at least one benefiting the chartered organization.</t>
    </r>
  </si>
  <si>
    <r>
      <t xml:space="preserve"> </t>
    </r>
    <r>
      <rPr>
        <i/>
        <sz val="10"/>
        <color indexed="8"/>
        <rFont val="Calibri"/>
        <family val="2"/>
      </rPr>
      <t>Date:</t>
    </r>
    <r>
      <rPr>
        <sz val="10"/>
        <color indexed="8"/>
        <rFont val="Calibri"/>
        <family val="2"/>
      </rPr>
      <t xml:space="preserve"> Planning meeting involving youth leaders</t>
    </r>
  </si>
  <si>
    <r>
      <t xml:space="preserve"> </t>
    </r>
    <r>
      <rPr>
        <i/>
        <sz val="10"/>
        <color indexed="8"/>
        <rFont val="Calibri"/>
        <family val="2"/>
      </rPr>
      <t>Yes/No:</t>
    </r>
    <r>
      <rPr>
        <sz val="10"/>
        <color indexed="8"/>
        <rFont val="Calibri"/>
        <family val="2"/>
      </rPr>
      <t xml:space="preserve"> At least one project benefits the chartered organization</t>
    </r>
  </si>
  <si>
    <r>
      <rPr>
        <i/>
        <sz val="10"/>
        <color indexed="8"/>
        <rFont val="Calibri"/>
        <family val="2"/>
      </rPr>
      <t xml:space="preserve">    Date: </t>
    </r>
    <r>
      <rPr>
        <sz val="10"/>
        <color indexed="8"/>
        <rFont val="Calibri"/>
        <family val="2"/>
      </rPr>
      <t>Service project #4</t>
    </r>
  </si>
  <si>
    <r>
      <t xml:space="preserve"> Count: </t>
    </r>
    <r>
      <rPr>
        <sz val="10"/>
        <color indexed="8"/>
        <rFont val="Calibri"/>
        <family val="2"/>
      </rPr>
      <t>Number of committee members</t>
    </r>
  </si>
  <si>
    <r>
      <rPr>
        <b/>
        <sz val="10"/>
        <color indexed="8"/>
        <rFont val="Calibri"/>
        <family val="2"/>
      </rPr>
      <t>Trained leadership:</t>
    </r>
    <r>
      <rPr>
        <sz val="10"/>
        <color indexed="8"/>
        <rFont val="Calibri"/>
        <family val="2"/>
      </rPr>
      <t xml:space="preserve"> Have trained and engaged leaders at all levels.</t>
    </r>
  </si>
  <si>
    <t>Achieve Bronze, and either increase youth members by 5% or have at least 10 members.</t>
  </si>
  <si>
    <t>Achieve Silver, and either increase youth members by 10% or have at least 15 members with an increase over last year.</t>
  </si>
  <si>
    <t>Reregister 60% of eligible members.</t>
  </si>
  <si>
    <t>Reregister 75% of eligible members.</t>
  </si>
  <si>
    <t>Participate in two service projects and enter the hours on the JTE website.</t>
  </si>
  <si>
    <r>
      <t xml:space="preserve">Service:  </t>
    </r>
    <r>
      <rPr>
        <sz val="10"/>
        <rFont val="Arial"/>
        <family val="2"/>
      </rPr>
      <t>Participate in service projects, with at least one benefiting the chartered organization.</t>
    </r>
  </si>
  <si>
    <r>
      <rPr>
        <b/>
        <sz val="10"/>
        <rFont val="Arial"/>
        <family val="2"/>
      </rPr>
      <t>Bronze:</t>
    </r>
    <r>
      <rPr>
        <sz val="10"/>
        <rFont val="Arial"/>
        <family val="2"/>
      </rPr>
      <t xml:space="preserve">  Earn at least 550 points by earning points in at least 6 objectives.</t>
    </r>
  </si>
  <si>
    <r>
      <rPr>
        <b/>
        <sz val="10"/>
        <rFont val="Arial"/>
        <family val="2"/>
      </rPr>
      <t>Silver:</t>
    </r>
    <r>
      <rPr>
        <sz val="10"/>
        <rFont val="Arial"/>
        <family val="2"/>
      </rPr>
      <t xml:space="preserve">  Earn at least 800 points by earning points in at least 7 objectives.</t>
    </r>
  </si>
  <si>
    <r>
      <rPr>
        <b/>
        <sz val="10"/>
        <rFont val="Arial"/>
        <family val="2"/>
      </rPr>
      <t>Gold:</t>
    </r>
    <r>
      <rPr>
        <sz val="10"/>
        <rFont val="Arial"/>
        <family val="2"/>
      </rPr>
      <t xml:space="preserve">  Earn at least 1,100 points by earning points in at least 7 objectives.</t>
    </r>
  </si>
  <si>
    <r>
      <rPr>
        <b/>
        <sz val="10"/>
        <color indexed="8"/>
        <rFont val="Calibri"/>
        <family val="2"/>
      </rPr>
      <t>Planning and budget:</t>
    </r>
    <r>
      <rPr>
        <sz val="10"/>
        <color indexed="8"/>
        <rFont val="Calibri"/>
        <family val="2"/>
      </rPr>
      <t xml:space="preserve"> Have a program plan and budget that is regularly reviewed by the committee, and it follows BSA policies relating to fundraising.</t>
    </r>
  </si>
  <si>
    <r>
      <rPr>
        <i/>
        <sz val="10"/>
        <color indexed="8"/>
        <rFont val="Calibri"/>
        <family val="2"/>
      </rPr>
      <t xml:space="preserve">    Date:</t>
    </r>
    <r>
      <rPr>
        <sz val="10"/>
        <color indexed="8"/>
        <rFont val="Calibri"/>
        <family val="2"/>
      </rPr>
      <t xml:space="preserve"> Activity #1</t>
    </r>
  </si>
  <si>
    <r>
      <rPr>
        <i/>
        <sz val="10"/>
        <color indexed="8"/>
        <rFont val="Calibri"/>
        <family val="2"/>
      </rPr>
      <t xml:space="preserve">    Date:</t>
    </r>
    <r>
      <rPr>
        <sz val="10"/>
        <color indexed="8"/>
        <rFont val="Calibri"/>
        <family val="2"/>
      </rPr>
      <t xml:space="preserve"> Activity #2</t>
    </r>
  </si>
  <si>
    <r>
      <rPr>
        <i/>
        <sz val="10"/>
        <color indexed="8"/>
        <rFont val="Calibri"/>
        <family val="2"/>
      </rPr>
      <t xml:space="preserve">    Date:</t>
    </r>
    <r>
      <rPr>
        <sz val="10"/>
        <color indexed="8"/>
        <rFont val="Calibri"/>
        <family val="2"/>
      </rPr>
      <t xml:space="preserve"> Activity #3</t>
    </r>
  </si>
  <si>
    <r>
      <rPr>
        <i/>
        <sz val="10"/>
        <color indexed="8"/>
        <rFont val="Calibri"/>
        <family val="2"/>
      </rPr>
      <t xml:space="preserve">    Date:</t>
    </r>
    <r>
      <rPr>
        <sz val="10"/>
        <color indexed="8"/>
        <rFont val="Calibri"/>
        <family val="2"/>
      </rPr>
      <t xml:space="preserve"> Activity #4</t>
    </r>
  </si>
  <si>
    <r>
      <rPr>
        <i/>
        <sz val="10"/>
        <color indexed="8"/>
        <rFont val="Calibri"/>
        <family val="2"/>
      </rPr>
      <t xml:space="preserve">    Date:</t>
    </r>
    <r>
      <rPr>
        <sz val="10"/>
        <color indexed="8"/>
        <rFont val="Calibri"/>
        <family val="2"/>
      </rPr>
      <t xml:space="preserve"> Activity #5</t>
    </r>
  </si>
  <si>
    <r>
      <rPr>
        <i/>
        <sz val="10"/>
        <color indexed="8"/>
        <rFont val="Calibri"/>
        <family val="2"/>
      </rPr>
      <t xml:space="preserve">    Date:</t>
    </r>
    <r>
      <rPr>
        <sz val="10"/>
        <color indexed="8"/>
        <rFont val="Calibri"/>
        <family val="2"/>
      </rPr>
      <t xml:space="preserve"> Activity #6</t>
    </r>
  </si>
  <si>
    <r>
      <rPr>
        <i/>
        <sz val="10"/>
        <color indexed="8"/>
        <rFont val="Calibri"/>
        <family val="2"/>
      </rPr>
      <t xml:space="preserve"> Count:</t>
    </r>
    <r>
      <rPr>
        <sz val="10"/>
        <color indexed="8"/>
        <rFont val="Calibri"/>
        <family val="2"/>
      </rPr>
      <t xml:space="preserve"> Number of activities with youth leadership</t>
    </r>
  </si>
  <si>
    <r>
      <rPr>
        <i/>
        <sz val="10"/>
        <color indexed="8"/>
        <rFont val="Calibri"/>
        <family val="2"/>
      </rPr>
      <t xml:space="preserve"> Date:</t>
    </r>
    <r>
      <rPr>
        <sz val="10"/>
        <color indexed="8"/>
        <rFont val="Calibri"/>
        <family val="2"/>
      </rPr>
      <t xml:space="preserve"> Meeting with parents</t>
    </r>
  </si>
  <si>
    <r>
      <rPr>
        <b/>
        <sz val="10"/>
        <color indexed="8"/>
        <rFont val="Calibri"/>
        <family val="2"/>
      </rPr>
      <t xml:space="preserve">Leadership recruitment:  </t>
    </r>
    <r>
      <rPr>
        <sz val="10"/>
        <color indexed="8"/>
        <rFont val="Calibri"/>
        <family val="2"/>
      </rPr>
      <t>Have a proactive approach in recruiting sufficient leaders and communicating with parents.</t>
    </r>
  </si>
  <si>
    <r>
      <rPr>
        <b/>
        <sz val="10"/>
        <rFont val="Calibri"/>
        <family val="2"/>
      </rPr>
      <t>Bronze:</t>
    </r>
    <r>
      <rPr>
        <sz val="10"/>
        <rFont val="Calibri"/>
        <family val="2"/>
      </rPr>
      <t xml:space="preserve">  Earn at least 550 points by earning points in at least 6 objectives.</t>
    </r>
  </si>
  <si>
    <r>
      <rPr>
        <b/>
        <sz val="10"/>
        <rFont val="Calibri"/>
        <family val="2"/>
      </rPr>
      <t>Silver:</t>
    </r>
    <r>
      <rPr>
        <sz val="10"/>
        <rFont val="Calibri"/>
        <family val="2"/>
      </rPr>
      <t xml:space="preserve">  Earn at least 800 points by earning points in at least 7 objectives.</t>
    </r>
  </si>
  <si>
    <r>
      <rPr>
        <b/>
        <sz val="10"/>
        <rFont val="Calibri"/>
        <family val="2"/>
      </rPr>
      <t>Gold:</t>
    </r>
    <r>
      <rPr>
        <sz val="10"/>
        <rFont val="Calibri"/>
        <family val="2"/>
      </rPr>
      <t xml:space="preserve">  Earn at least 1,100 points by earning points in at least 7 objectives.</t>
    </r>
  </si>
  <si>
    <t>Enter Ship Number</t>
  </si>
  <si>
    <t>Have an annual program plan and budget adopted by the ship committee.</t>
  </si>
  <si>
    <t>Achieve Bronze, plus ship committee meets at least six times during the year to review program plans and finances.</t>
  </si>
  <si>
    <t>Achieve Silver, plus ship conducts a planning meeting involving youth leaders for the following program year.</t>
  </si>
  <si>
    <r>
      <t>Planning and budget:</t>
    </r>
    <r>
      <rPr>
        <sz val="10"/>
        <rFont val="Arial"/>
        <family val="2"/>
      </rPr>
      <t xml:space="preserve"> Have a program plan and budget that is regularly reviewed by the committee, and it follows BSA policies relating to fundraising.</t>
    </r>
  </si>
  <si>
    <t xml:space="preserve"> Count: Total number of ship activities</t>
  </si>
  <si>
    <t xml:space="preserve"> Count: Number of ship activities</t>
  </si>
  <si>
    <t xml:space="preserve"> Date: Ship committee adopted annual program plan &amp; budget</t>
  </si>
  <si>
    <t xml:space="preserve"> Date: Ship recruitment activity</t>
  </si>
  <si>
    <t xml:space="preserve"> Yes/No: Ship records service projects and hours on JTE website</t>
  </si>
  <si>
    <t xml:space="preserve"> Yes/No: Registered skipper</t>
  </si>
  <si>
    <t>Have a membership growth plan that includes a recruitment activity and register new members in the ship.</t>
  </si>
  <si>
    <r>
      <t>Building Sea Scouting:</t>
    </r>
    <r>
      <rPr>
        <sz val="10"/>
        <rFont val="Arial"/>
        <family val="2"/>
      </rPr>
      <t xml:space="preserve">  Have an increase in Sea Scouting membership or maintain a larger than average ship size.</t>
    </r>
  </si>
  <si>
    <t>Conduct at least four activities including a super activity or long cruise.</t>
  </si>
  <si>
    <t>Conduct at least five activities and at least 50% of youth participate in super activity or long cruise.</t>
  </si>
  <si>
    <t>Conduct at least six activities and at least 50% of youth participate in a super activity or long cruise.</t>
  </si>
  <si>
    <r>
      <t xml:space="preserve">Activities: </t>
    </r>
    <r>
      <rPr>
        <sz val="10"/>
        <rFont val="Arial"/>
        <family val="2"/>
      </rPr>
      <t xml:space="preserve"> Conduct regular activities including a super activity or long cruise.</t>
    </r>
  </si>
  <si>
    <t>Have an elected boatswain, boatswain's mate, yeoman, and purser leading the ship.</t>
  </si>
  <si>
    <t>Achieve Bronze, plus officers have Quarterdeck meetings at least six times. The ship conducts Quarterdeck training.</t>
  </si>
  <si>
    <t>Achieve Silver, plus each ship activity has a youth leader.</t>
  </si>
  <si>
    <r>
      <t>Leadership:</t>
    </r>
    <r>
      <rPr>
        <sz val="10"/>
        <rFont val="Arial"/>
        <family val="2"/>
      </rPr>
      <t xml:space="preserve">  Develop youth who will provide leadership to ship meetings and activities.</t>
    </r>
  </si>
  <si>
    <t>Ship members participate in advancement by earning the Apprentice Rank.</t>
  </si>
  <si>
    <t>Achieve Bronze, plus ship has organized programs addressing fitness and citizenship.</t>
  </si>
  <si>
    <t>Achieve Silver, plus the ship has members earning the Ordinary, Able or Quartermaster Ranks.</t>
  </si>
  <si>
    <r>
      <t xml:space="preserve">Advancement: </t>
    </r>
    <r>
      <rPr>
        <sz val="10"/>
        <rFont val="Arial"/>
        <family val="2"/>
      </rPr>
      <t xml:space="preserve"> Provide opportunities for advancement and personal development.</t>
    </r>
  </si>
  <si>
    <t>Have an skipper, mate, and a committee with at least three members.</t>
  </si>
  <si>
    <t>Achieve Bronze, plus the ship holds a meeting where plans are reviewed with parents.</t>
  </si>
  <si>
    <r>
      <t>Leadership recruitment:</t>
    </r>
    <r>
      <rPr>
        <sz val="10"/>
        <rFont val="Arial"/>
        <family val="2"/>
      </rPr>
      <t xml:space="preserve">  Have a proactive approach in recruiting sufficient leaders and communicating with parents.</t>
    </r>
  </si>
  <si>
    <t>Achieve Silver, plus at least two committee members have completed committee training.</t>
  </si>
  <si>
    <r>
      <t xml:space="preserve">Trained leadership: </t>
    </r>
    <r>
      <rPr>
        <sz val="10"/>
        <rFont val="Arial"/>
        <family val="2"/>
      </rPr>
      <t xml:space="preserve"> Have trained and engaged leaders at all levels.</t>
    </r>
  </si>
  <si>
    <t>Skipper _______________________________________________________</t>
  </si>
  <si>
    <t>Boatswain ____________________________________________________</t>
  </si>
  <si>
    <t>Our ship has completed online rechartering by the deadline in order to maintain continuity of our program.</t>
  </si>
  <si>
    <r>
      <rPr>
        <b/>
        <sz val="10"/>
        <color indexed="8"/>
        <rFont val="Calibri"/>
        <family val="2"/>
      </rPr>
      <t xml:space="preserve">Building Sea Scouting:  </t>
    </r>
    <r>
      <rPr>
        <sz val="10"/>
        <color indexed="8"/>
        <rFont val="Calibri"/>
        <family val="2"/>
      </rPr>
      <t>Have an increase in Sea Scouting membership or maintain a larger than average ship size.</t>
    </r>
  </si>
  <si>
    <r>
      <rPr>
        <b/>
        <sz val="10"/>
        <color indexed="8"/>
        <rFont val="Calibri"/>
        <family val="2"/>
      </rPr>
      <t xml:space="preserve">Activities:  </t>
    </r>
    <r>
      <rPr>
        <sz val="10"/>
        <color indexed="8"/>
        <rFont val="Calibri"/>
        <family val="2"/>
      </rPr>
      <t>Conduct regular activities including a super
activity or long cruise.</t>
    </r>
  </si>
  <si>
    <r>
      <rPr>
        <b/>
        <sz val="10"/>
        <color indexed="8"/>
        <rFont val="Calibri"/>
        <family val="2"/>
      </rPr>
      <t xml:space="preserve">Leadership: </t>
    </r>
    <r>
      <rPr>
        <sz val="10"/>
        <color indexed="8"/>
        <rFont val="Calibri"/>
        <family val="2"/>
      </rPr>
      <t xml:space="preserve"> Develop youth who will provide leadership to ship meetings and activities.</t>
    </r>
  </si>
  <si>
    <r>
      <rPr>
        <b/>
        <sz val="10"/>
        <color indexed="8"/>
        <rFont val="Calibri"/>
        <family val="2"/>
      </rPr>
      <t xml:space="preserve">Advancement: </t>
    </r>
    <r>
      <rPr>
        <sz val="10"/>
        <color indexed="8"/>
        <rFont val="Calibri"/>
        <family val="2"/>
      </rPr>
      <t xml:space="preserve"> Provide opportunities for advancement and personal development.</t>
    </r>
  </si>
  <si>
    <t xml:space="preserve"> Yes/No: Ship has conducted a super activity or long cruise</t>
  </si>
  <si>
    <r>
      <rPr>
        <i/>
        <sz val="10"/>
        <color indexed="8"/>
        <rFont val="Calibri"/>
        <family val="2"/>
      </rPr>
      <t xml:space="preserve"> Count:</t>
    </r>
    <r>
      <rPr>
        <sz val="10"/>
        <color indexed="8"/>
        <rFont val="Calibri"/>
        <family val="2"/>
      </rPr>
      <t xml:space="preserve"> Number of youth participating in a super activity or cruise</t>
    </r>
  </si>
  <si>
    <r>
      <t xml:space="preserve"> Percent: </t>
    </r>
    <r>
      <rPr>
        <sz val="10"/>
        <color indexed="8"/>
        <rFont val="Calibri"/>
        <family val="2"/>
      </rPr>
      <t>Super activity/ long cruise participation rate</t>
    </r>
  </si>
  <si>
    <t xml:space="preserve"> Yes/No: Ship has a boatswain</t>
  </si>
  <si>
    <t xml:space="preserve"> Yes/No: Ship has a boatswain's mate</t>
  </si>
  <si>
    <t xml:space="preserve"> Yes/No: Ship has a yeoman</t>
  </si>
  <si>
    <t xml:space="preserve"> Yes/No: Ship has a purser</t>
  </si>
  <si>
    <r>
      <rPr>
        <i/>
        <sz val="10"/>
        <color indexed="8"/>
        <rFont val="Calibri"/>
        <family val="2"/>
      </rPr>
      <t xml:space="preserve"> Date: </t>
    </r>
    <r>
      <rPr>
        <sz val="10"/>
        <color indexed="8"/>
        <rFont val="Calibri"/>
        <family val="2"/>
      </rPr>
      <t>Quarterdeck tr</t>
    </r>
    <r>
      <rPr>
        <sz val="10"/>
        <color indexed="8"/>
        <rFont val="Calibri"/>
        <family val="2"/>
      </rPr>
      <t>aining</t>
    </r>
  </si>
  <si>
    <r>
      <rPr>
        <i/>
        <sz val="10"/>
        <color indexed="8"/>
        <rFont val="Calibri"/>
        <family val="2"/>
      </rPr>
      <t xml:space="preserve">    Date:</t>
    </r>
    <r>
      <rPr>
        <sz val="10"/>
        <color indexed="8"/>
        <rFont val="Calibri"/>
        <family val="2"/>
      </rPr>
      <t xml:space="preserve"> Quarterdeck meeting #1</t>
    </r>
  </si>
  <si>
    <r>
      <rPr>
        <i/>
        <sz val="10"/>
        <color indexed="8"/>
        <rFont val="Calibri"/>
        <family val="2"/>
      </rPr>
      <t xml:space="preserve">    Date:</t>
    </r>
    <r>
      <rPr>
        <sz val="10"/>
        <color indexed="8"/>
        <rFont val="Calibri"/>
        <family val="2"/>
      </rPr>
      <t xml:space="preserve"> Quarterdeck meeting #2</t>
    </r>
  </si>
  <si>
    <r>
      <rPr>
        <i/>
        <sz val="10"/>
        <color indexed="8"/>
        <rFont val="Calibri"/>
        <family val="2"/>
      </rPr>
      <t xml:space="preserve">    Date:</t>
    </r>
    <r>
      <rPr>
        <sz val="10"/>
        <color indexed="8"/>
        <rFont val="Calibri"/>
        <family val="2"/>
      </rPr>
      <t xml:space="preserve"> Quarterdeck meeting #3</t>
    </r>
  </si>
  <si>
    <r>
      <rPr>
        <i/>
        <sz val="10"/>
        <color indexed="8"/>
        <rFont val="Calibri"/>
        <family val="2"/>
      </rPr>
      <t xml:space="preserve">    Date:</t>
    </r>
    <r>
      <rPr>
        <sz val="10"/>
        <color indexed="8"/>
        <rFont val="Calibri"/>
        <family val="2"/>
      </rPr>
      <t xml:space="preserve"> Quarterdeck meeting #4</t>
    </r>
  </si>
  <si>
    <r>
      <rPr>
        <i/>
        <sz val="10"/>
        <color indexed="8"/>
        <rFont val="Calibri"/>
        <family val="2"/>
      </rPr>
      <t xml:space="preserve">    Date:</t>
    </r>
    <r>
      <rPr>
        <sz val="10"/>
        <color indexed="8"/>
        <rFont val="Calibri"/>
        <family val="2"/>
      </rPr>
      <t xml:space="preserve"> Quarterdeck meeting #5</t>
    </r>
  </si>
  <si>
    <r>
      <rPr>
        <i/>
        <sz val="10"/>
        <color indexed="8"/>
        <rFont val="Calibri"/>
        <family val="2"/>
      </rPr>
      <t xml:space="preserve">    Date:</t>
    </r>
    <r>
      <rPr>
        <sz val="10"/>
        <color indexed="8"/>
        <rFont val="Calibri"/>
        <family val="2"/>
      </rPr>
      <t xml:space="preserve"> Quarterdeck meeting #6</t>
    </r>
  </si>
  <si>
    <r>
      <t xml:space="preserve"> </t>
    </r>
    <r>
      <rPr>
        <i/>
        <sz val="10"/>
        <color indexed="8"/>
        <rFont val="Calibri"/>
        <family val="2"/>
      </rPr>
      <t>Count:</t>
    </r>
    <r>
      <rPr>
        <sz val="10"/>
        <color indexed="8"/>
        <rFont val="Calibri"/>
        <family val="2"/>
      </rPr>
      <t xml:space="preserve"> Total number of Quarterdeck meetings</t>
    </r>
  </si>
  <si>
    <r>
      <rPr>
        <i/>
        <sz val="10"/>
        <color indexed="8"/>
        <rFont val="Calibri"/>
        <family val="2"/>
      </rPr>
      <t xml:space="preserve"> Count:</t>
    </r>
    <r>
      <rPr>
        <sz val="10"/>
        <color indexed="8"/>
        <rFont val="Calibri"/>
        <family val="2"/>
      </rPr>
      <t xml:space="preserve"> Number of members earning Apprentice rank</t>
    </r>
  </si>
  <si>
    <r>
      <rPr>
        <i/>
        <sz val="10"/>
        <color indexed="8"/>
        <rFont val="Calibri"/>
        <family val="2"/>
      </rPr>
      <t xml:space="preserve"> Count:</t>
    </r>
    <r>
      <rPr>
        <sz val="10"/>
        <color indexed="8"/>
        <rFont val="Calibri"/>
        <family val="2"/>
      </rPr>
      <t xml:space="preserve"> Number earning Ordinary, Able or Quartermaster ranks</t>
    </r>
  </si>
  <si>
    <t xml:space="preserve"> Yes/No: Ship has conducted citizenship programs </t>
  </si>
  <si>
    <t xml:space="preserve"> Yes/No: Ship has conducted fitness programs </t>
  </si>
  <si>
    <t>5.  Sheets are designed to be printed without additional formatting.</t>
  </si>
  <si>
    <t>This form should be turned in to your unit commissioner or the Scout service center as directed by your council.</t>
  </si>
  <si>
    <t>Select Recharter Date</t>
  </si>
  <si>
    <t>4.  Dates entered need to be in the range of January 1, 2016 through December 31, 2016.</t>
  </si>
  <si>
    <t>Charter Years and Calendar Years</t>
  </si>
  <si>
    <t>2016 Journey to Excellence Ship Spreadsheet</t>
  </si>
  <si>
    <t>Enter Ship Information …</t>
  </si>
  <si>
    <t>1.  Spreadsheet is designed for all ships in the year ending December 31, 2016.</t>
  </si>
  <si>
    <t xml:space="preserve">Most criteria will be measured for the calendar year.  For ships that recharter in December, the
rentention numbers will be determined at the end of the year, along with other measures.  However,
if a unit recharters earlier in the year, retention will be determined at that time, consistent with
its charter cycle.
Journey to Excellence measures are not intended to be cumbersome for any unit.  A ship may want
to track and record meetings and othe functions throughout the year, rather than trying to tabulate
everything at the end.
</t>
  </si>
  <si>
    <t>2016 Scouting's Journey to Excellence</t>
  </si>
  <si>
    <t>Reregister 50% of eligible members.</t>
  </si>
  <si>
    <t>Achieve Silver, plus adult leadership is identified prior to the start of the next program year.</t>
  </si>
  <si>
    <t xml:space="preserve">Skipper or a mate has completed position-specific training. </t>
  </si>
  <si>
    <t>Achieve Bronze, plus the skipper and all mates have completed position-specific training or, if new, will complete within three months of joining.</t>
  </si>
  <si>
    <r>
      <t xml:space="preserve">   </t>
    </r>
    <r>
      <rPr>
        <i/>
        <sz val="10"/>
        <color indexed="8"/>
        <rFont val="Calibri"/>
        <family val="2"/>
      </rPr>
      <t xml:space="preserve"> Less: </t>
    </r>
    <r>
      <rPr>
        <sz val="10"/>
        <color indexed="8"/>
        <rFont val="Calibri"/>
        <family val="2"/>
      </rPr>
      <t>Youth dropped at recharter</t>
    </r>
  </si>
  <si>
    <r>
      <t xml:space="preserve">   </t>
    </r>
    <r>
      <rPr>
        <i/>
        <sz val="10"/>
        <color indexed="8"/>
        <rFont val="Calibri"/>
        <family val="2"/>
      </rPr>
      <t xml:space="preserve"> Less:</t>
    </r>
    <r>
      <rPr>
        <sz val="10"/>
        <color indexed="8"/>
        <rFont val="Calibri"/>
        <family val="2"/>
      </rPr>
      <t xml:space="preserve"> Transfers to other units during the year</t>
    </r>
  </si>
  <si>
    <r>
      <rPr>
        <i/>
        <sz val="10"/>
        <color indexed="8"/>
        <rFont val="Calibri"/>
        <family val="2"/>
      </rPr>
      <t xml:space="preserve">    Plus:</t>
    </r>
    <r>
      <rPr>
        <sz val="10"/>
        <color indexed="8"/>
        <rFont val="Calibri"/>
        <family val="2"/>
      </rPr>
      <t xml:space="preserve"> Transfers from other units during the year</t>
    </r>
  </si>
  <si>
    <r>
      <rPr>
        <i/>
        <sz val="10"/>
        <color indexed="8"/>
        <rFont val="Calibri"/>
        <family val="2"/>
      </rPr>
      <t xml:space="preserve"> Count:</t>
    </r>
    <r>
      <rPr>
        <sz val="10"/>
        <color indexed="8"/>
        <rFont val="Calibri"/>
        <family val="2"/>
      </rPr>
      <t xml:space="preserve"> Current membership</t>
    </r>
  </si>
  <si>
    <r>
      <rPr>
        <i/>
        <sz val="10"/>
        <color indexed="8"/>
        <rFont val="Calibri"/>
        <family val="2"/>
      </rPr>
      <t xml:space="preserve"> Percent: </t>
    </r>
    <r>
      <rPr>
        <sz val="10"/>
        <color indexed="8"/>
        <rFont val="Calibri"/>
        <family val="2"/>
      </rPr>
      <t>Growth over end of prior year</t>
    </r>
  </si>
  <si>
    <r>
      <rPr>
        <i/>
        <sz val="10"/>
        <color indexed="8"/>
        <rFont val="Calibri"/>
        <family val="2"/>
      </rPr>
      <t xml:space="preserve">    Plus:</t>
    </r>
    <r>
      <rPr>
        <sz val="10"/>
        <color indexed="8"/>
        <rFont val="Calibri"/>
        <family val="2"/>
      </rPr>
      <t xml:space="preserve"> New members joining during the year</t>
    </r>
  </si>
  <si>
    <r>
      <rPr>
        <i/>
        <sz val="10"/>
        <color indexed="8"/>
        <rFont val="Calibri"/>
        <family val="2"/>
      </rPr>
      <t xml:space="preserve">    Less: </t>
    </r>
    <r>
      <rPr>
        <sz val="10"/>
        <color indexed="8"/>
        <rFont val="Calibri"/>
        <family val="2"/>
      </rPr>
      <t>Youth 21 years or older by end of charter year (age-outs)</t>
    </r>
  </si>
  <si>
    <r>
      <rPr>
        <i/>
        <sz val="10"/>
        <color indexed="8"/>
        <rFont val="Calibri"/>
        <family val="2"/>
      </rPr>
      <t xml:space="preserve"> Count: </t>
    </r>
    <r>
      <rPr>
        <sz val="10"/>
        <color indexed="8"/>
        <rFont val="Calibri"/>
        <family val="2"/>
      </rPr>
      <t>Youth eligible to reregister</t>
    </r>
  </si>
  <si>
    <r>
      <rPr>
        <i/>
        <sz val="10"/>
        <color indexed="8"/>
        <rFont val="Calibri"/>
        <family val="2"/>
      </rPr>
      <t xml:space="preserve"> Count:</t>
    </r>
    <r>
      <rPr>
        <sz val="10"/>
        <color indexed="8"/>
        <rFont val="Calibri"/>
        <family val="2"/>
      </rPr>
      <t xml:space="preserve"> Number of youth actually reregistered for next year</t>
    </r>
  </si>
  <si>
    <r>
      <rPr>
        <i/>
        <sz val="10"/>
        <color indexed="8"/>
        <rFont val="Calibri"/>
        <family val="2"/>
      </rPr>
      <t xml:space="preserve"> Count:</t>
    </r>
    <r>
      <rPr>
        <sz val="10"/>
        <color indexed="8"/>
        <rFont val="Calibri"/>
        <family val="2"/>
      </rPr>
      <t xml:space="preserve"> Number of mates</t>
    </r>
  </si>
  <si>
    <r>
      <t xml:space="preserve"> </t>
    </r>
    <r>
      <rPr>
        <i/>
        <sz val="10"/>
        <color indexed="8"/>
        <rFont val="Calibri"/>
        <family val="2"/>
      </rPr>
      <t>Yes/No:</t>
    </r>
    <r>
      <rPr>
        <sz val="10"/>
        <color indexed="8"/>
        <rFont val="Calibri"/>
        <family val="2"/>
      </rPr>
      <t xml:space="preserve"> Adult leadership identified for next year</t>
    </r>
  </si>
  <si>
    <r>
      <rPr>
        <i/>
        <sz val="10"/>
        <color indexed="8"/>
        <rFont val="Calibri"/>
        <family val="2"/>
      </rPr>
      <t xml:space="preserve">   Count:</t>
    </r>
    <r>
      <rPr>
        <sz val="10"/>
        <color indexed="8"/>
        <rFont val="Calibri"/>
        <family val="2"/>
      </rPr>
      <t xml:space="preserve"> Number with position-specific training</t>
    </r>
  </si>
  <si>
    <r>
      <rPr>
        <i/>
        <sz val="10"/>
        <color indexed="8"/>
        <rFont val="Calibri"/>
        <family val="2"/>
      </rPr>
      <t xml:space="preserve"> Count:</t>
    </r>
    <r>
      <rPr>
        <sz val="10"/>
        <color indexed="8"/>
        <rFont val="Calibri"/>
        <family val="2"/>
      </rPr>
      <t xml:space="preserve"> Number of committee members</t>
    </r>
  </si>
  <si>
    <r>
      <rPr>
        <i/>
        <sz val="10"/>
        <color indexed="8"/>
        <rFont val="Calibri"/>
        <family val="2"/>
      </rPr>
      <t xml:space="preserve"> Yes/No:</t>
    </r>
    <r>
      <rPr>
        <sz val="10"/>
        <color indexed="8"/>
        <rFont val="Calibri"/>
        <family val="2"/>
      </rPr>
      <t xml:space="preserve"> Skipper has completed position-specific training</t>
    </r>
  </si>
  <si>
    <r>
      <rPr>
        <i/>
        <sz val="10"/>
        <color indexed="8"/>
        <rFont val="Calibri"/>
        <family val="2"/>
      </rPr>
      <t xml:space="preserve"> Percent: </t>
    </r>
    <r>
      <rPr>
        <sz val="10"/>
        <color indexed="8"/>
        <rFont val="Calibri"/>
        <family val="2"/>
      </rPr>
      <t>Mates completing training</t>
    </r>
  </si>
  <si>
    <r>
      <rPr>
        <i/>
        <sz val="10"/>
        <color indexed="8"/>
        <rFont val="Calibri"/>
        <family val="2"/>
      </rPr>
      <t xml:space="preserve"> Count: </t>
    </r>
    <r>
      <rPr>
        <sz val="10"/>
        <color indexed="8"/>
        <rFont val="Calibri"/>
        <family val="2"/>
      </rPr>
      <t>Number of Sea Scouts registered on December 31, 2015</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</si>
</sst>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
    <numFmt numFmtId="166" formatCode="mmm\-yyyy"/>
    <numFmt numFmtId="167" formatCode="0.0%"/>
    <numFmt numFmtId="168" formatCode="0.0%;[Red]\-0.0%"/>
    <numFmt numFmtId="169" formatCode="[$-409]mmmm\ d\,\ yyyy;@"/>
    <numFmt numFmtId="170" formatCode="&quot;Yes&quot;;&quot;Yes&quot;;&quot;No&quot;"/>
    <numFmt numFmtId="171" formatCode="&quot;True&quot;;&quot;True&quot;;&quot;False&quot;"/>
    <numFmt numFmtId="172" formatCode="&quot;On&quot;;&quot;On&quot;;&quot;Off&quot;"/>
    <numFmt numFmtId="173" formatCode="[$€-2]\ #,##0.00_);[Red]\([$€-2]\ #,##0.00\)"/>
  </numFmts>
  <fonts count="79">
    <font>
      <sz val="11"/>
      <color theme="1"/>
      <name val="Calibri"/>
      <family val="2"/>
    </font>
    <font>
      <sz val="11"/>
      <color indexed="8"/>
      <name val="Calibri"/>
      <family val="2"/>
    </font>
    <font>
      <sz val="10"/>
      <color indexed="8"/>
      <name val="Calibri"/>
      <family val="2"/>
    </font>
    <font>
      <b/>
      <sz val="10"/>
      <color indexed="8"/>
      <name val="Calibri"/>
      <family val="2"/>
    </font>
    <font>
      <sz val="11"/>
      <name val="Calibri"/>
      <family val="2"/>
    </font>
    <font>
      <sz val="8"/>
      <name val="Segoe UI"/>
      <family val="2"/>
    </font>
    <font>
      <b/>
      <sz val="10"/>
      <name val="Calibri"/>
      <family val="2"/>
    </font>
    <font>
      <i/>
      <sz val="10"/>
      <color indexed="8"/>
      <name val="Calibri"/>
      <family val="2"/>
    </font>
    <font>
      <sz val="10"/>
      <name val="Calibri"/>
      <family val="2"/>
    </font>
    <font>
      <b/>
      <sz val="12"/>
      <name val="Wingdings"/>
      <family val="0"/>
    </font>
    <font>
      <sz val="8"/>
      <name val="Tahoma"/>
      <family val="2"/>
    </font>
    <font>
      <sz val="10"/>
      <name val="Arial"/>
      <family val="2"/>
    </font>
    <font>
      <sz val="18"/>
      <name val="Arial"/>
      <family val="2"/>
    </font>
    <font>
      <b/>
      <sz val="10"/>
      <name val="Arial"/>
      <family val="2"/>
    </font>
    <font>
      <b/>
      <sz val="11"/>
      <color indexed="9"/>
      <name val="Arial"/>
      <family val="2"/>
    </font>
    <font>
      <b/>
      <sz val="12"/>
      <color indexed="9"/>
      <name val="Arial"/>
      <family val="2"/>
    </font>
    <font>
      <b/>
      <sz val="12"/>
      <name val="Arial"/>
      <family val="2"/>
    </font>
    <font>
      <b/>
      <sz val="15"/>
      <name val="Wingdings"/>
      <family val="0"/>
    </font>
    <font>
      <b/>
      <sz val="15"/>
      <name val="Arial"/>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9"/>
      <name val="Calibri"/>
      <family val="2"/>
    </font>
    <font>
      <b/>
      <sz val="11"/>
      <name val="Calibri"/>
      <family val="2"/>
    </font>
    <font>
      <sz val="16.5"/>
      <color indexed="8"/>
      <name val="Wingdings"/>
      <family val="0"/>
    </font>
    <font>
      <b/>
      <i/>
      <sz val="12"/>
      <color indexed="8"/>
      <name val="Calibri"/>
      <family val="2"/>
    </font>
    <font>
      <b/>
      <sz val="10"/>
      <color indexed="10"/>
      <name val="Arial"/>
      <family val="2"/>
    </font>
    <font>
      <b/>
      <sz val="10"/>
      <color indexed="9"/>
      <name val="Calibri"/>
      <family val="2"/>
    </font>
    <font>
      <b/>
      <sz val="14"/>
      <color indexed="8"/>
      <name val="Calibri"/>
      <family val="2"/>
    </font>
    <font>
      <b/>
      <sz val="12"/>
      <color indexed="8"/>
      <name val="Calibri"/>
      <family val="2"/>
    </font>
    <font>
      <i/>
      <sz val="18"/>
      <color indexed="57"/>
      <name val="Arial Black"/>
      <family val="2"/>
    </font>
    <font>
      <i/>
      <sz val="16"/>
      <color indexed="57"/>
      <name val="Arial Black"/>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Calibri"/>
      <family val="2"/>
    </font>
    <font>
      <i/>
      <sz val="10"/>
      <color theme="1"/>
      <name val="Calibri"/>
      <family val="2"/>
    </font>
    <font>
      <sz val="10"/>
      <color theme="0"/>
      <name val="Calibri"/>
      <family val="2"/>
    </font>
    <font>
      <sz val="16.5"/>
      <color rgb="FF000000"/>
      <name val="Wingdings"/>
      <family val="0"/>
    </font>
    <font>
      <b/>
      <i/>
      <sz val="12"/>
      <color theme="1"/>
      <name val="Calibri"/>
      <family val="2"/>
    </font>
    <font>
      <b/>
      <sz val="10"/>
      <color rgb="FFFF0000"/>
      <name val="Arial"/>
      <family val="2"/>
    </font>
    <font>
      <b/>
      <sz val="10"/>
      <color theme="0"/>
      <name val="Calibri"/>
      <family val="2"/>
    </font>
    <font>
      <b/>
      <sz val="14"/>
      <color theme="1"/>
      <name val="Calibri"/>
      <family val="2"/>
    </font>
    <font>
      <b/>
      <sz val="10"/>
      <color theme="1"/>
      <name val="Calibri"/>
      <family val="2"/>
    </font>
    <font>
      <b/>
      <sz val="12"/>
      <color theme="1"/>
      <name val="Calibri"/>
      <family val="2"/>
    </font>
    <font>
      <i/>
      <sz val="18"/>
      <color rgb="FF76933C"/>
      <name val="Arial Black"/>
      <family val="2"/>
    </font>
    <font>
      <i/>
      <sz val="16"/>
      <color rgb="FF76933C"/>
      <name val="Arial Black"/>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76933C"/>
        <bgColor indexed="64"/>
      </patternFill>
    </fill>
    <fill>
      <patternFill patternType="solid">
        <fgColor rgb="FFB7CF87"/>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color indexed="63"/>
      </left>
      <right style="thin"/>
      <top style="thin"/>
      <bottom style="thin"/>
    </border>
    <border>
      <left>
        <color indexed="63"/>
      </left>
      <right style="thin"/>
      <top/>
      <bottom style="thin"/>
    </border>
    <border>
      <left style="medium"/>
      <right style="thin"/>
      <top style="thin"/>
      <bottom style="medium"/>
    </border>
    <border>
      <left>
        <color indexed="63"/>
      </left>
      <right style="thin"/>
      <top style="thin"/>
      <bottom style="medium"/>
    </border>
    <border>
      <left>
        <color indexed="63"/>
      </left>
      <right style="medium">
        <color indexed="9"/>
      </right>
      <top style="medium"/>
      <bottom style="medium">
        <color indexed="9"/>
      </bottom>
    </border>
    <border>
      <left style="medium">
        <color indexed="9"/>
      </left>
      <right style="medium">
        <color indexed="9"/>
      </right>
      <top style="medium"/>
      <bottom style="medium">
        <color indexed="9"/>
      </bottom>
    </border>
    <border>
      <left style="medium">
        <color indexed="9"/>
      </left>
      <right style="medium"/>
      <top style="medium"/>
      <bottom style="medium">
        <color indexed="9"/>
      </bottom>
    </border>
    <border>
      <left style="medium"/>
      <right>
        <color indexed="63"/>
      </right>
      <top style="thin"/>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color indexed="9"/>
      </right>
      <top style="medium"/>
      <bottom>
        <color indexed="63"/>
      </bottom>
    </border>
    <border>
      <left style="medium"/>
      <right style="medium">
        <color indexed="9"/>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11" fillId="0" borderId="0">
      <alignment/>
      <protection/>
    </xf>
    <xf numFmtId="0" fontId="11"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9" fontId="11"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50">
    <xf numFmtId="0" fontId="0" fillId="0" borderId="0" xfId="0" applyAlignment="1">
      <alignment/>
    </xf>
    <xf numFmtId="165" fontId="66" fillId="0" borderId="10" xfId="0" applyNumberFormat="1" applyFont="1" applyBorder="1" applyAlignment="1" applyProtection="1">
      <alignment horizontal="center" vertical="center"/>
      <protection locked="0"/>
    </xf>
    <xf numFmtId="3" fontId="66" fillId="0" borderId="10" xfId="0" applyNumberFormat="1" applyFont="1" applyBorder="1" applyAlignment="1" applyProtection="1">
      <alignment horizontal="center" vertical="center"/>
      <protection locked="0"/>
    </xf>
    <xf numFmtId="0" fontId="4" fillId="0" borderId="0" xfId="0" applyFont="1" applyAlignment="1" applyProtection="1">
      <alignment/>
      <protection/>
    </xf>
    <xf numFmtId="0" fontId="0" fillId="0" borderId="0" xfId="0" applyAlignment="1" applyProtection="1">
      <alignment/>
      <protection/>
    </xf>
    <xf numFmtId="0" fontId="8" fillId="0" borderId="0" xfId="0" applyFont="1" applyAlignment="1" applyProtection="1">
      <alignment/>
      <protection/>
    </xf>
    <xf numFmtId="0" fontId="66" fillId="0" borderId="0" xfId="0" applyFont="1" applyAlignment="1" applyProtection="1">
      <alignment/>
      <protection/>
    </xf>
    <xf numFmtId="0" fontId="67" fillId="0" borderId="0" xfId="0" applyFont="1" applyAlignment="1" applyProtection="1">
      <alignment/>
      <protection/>
    </xf>
    <xf numFmtId="0" fontId="0" fillId="0" borderId="11" xfId="0" applyBorder="1" applyAlignment="1" applyProtection="1">
      <alignment/>
      <protection/>
    </xf>
    <xf numFmtId="0" fontId="0" fillId="0" borderId="12" xfId="0" applyBorder="1" applyAlignment="1" applyProtection="1">
      <alignment/>
      <protection/>
    </xf>
    <xf numFmtId="0" fontId="4" fillId="0" borderId="13" xfId="0" applyFont="1" applyBorder="1" applyAlignment="1" applyProtection="1">
      <alignment/>
      <protection/>
    </xf>
    <xf numFmtId="0" fontId="66" fillId="0" borderId="14" xfId="0" applyFont="1" applyBorder="1" applyAlignment="1" applyProtection="1">
      <alignment/>
      <protection/>
    </xf>
    <xf numFmtId="0" fontId="66" fillId="0" borderId="0" xfId="0" applyFont="1" applyBorder="1" applyAlignment="1" applyProtection="1">
      <alignment/>
      <protection/>
    </xf>
    <xf numFmtId="0" fontId="48" fillId="0" borderId="15" xfId="0" applyFont="1" applyBorder="1" applyAlignment="1" applyProtection="1">
      <alignment/>
      <protection/>
    </xf>
    <xf numFmtId="0" fontId="66" fillId="0" borderId="0" xfId="0" applyFont="1" applyBorder="1" applyAlignment="1" applyProtection="1">
      <alignment horizontal="center" vertical="center"/>
      <protection/>
    </xf>
    <xf numFmtId="1" fontId="66" fillId="0" borderId="10" xfId="0" applyNumberFormat="1" applyFont="1" applyBorder="1" applyAlignment="1" applyProtection="1">
      <alignment horizontal="center" vertical="center"/>
      <protection/>
    </xf>
    <xf numFmtId="0" fontId="0" fillId="0" borderId="16" xfId="0" applyBorder="1" applyAlignment="1" applyProtection="1">
      <alignment/>
      <protection/>
    </xf>
    <xf numFmtId="0" fontId="0" fillId="0" borderId="17" xfId="0" applyBorder="1" applyAlignment="1" applyProtection="1">
      <alignment/>
      <protection/>
    </xf>
    <xf numFmtId="0" fontId="48" fillId="0" borderId="18" xfId="0" applyFont="1" applyBorder="1" applyAlignment="1" applyProtection="1">
      <alignment/>
      <protection/>
    </xf>
    <xf numFmtId="0" fontId="0" fillId="0" borderId="0" xfId="0" applyBorder="1" applyAlignment="1" applyProtection="1">
      <alignment/>
      <protection/>
    </xf>
    <xf numFmtId="0" fontId="4" fillId="0" borderId="15" xfId="0" applyFont="1" applyBorder="1" applyAlignment="1" applyProtection="1">
      <alignment/>
      <protection/>
    </xf>
    <xf numFmtId="168" fontId="66" fillId="0" borderId="10" xfId="0" applyNumberFormat="1" applyFont="1" applyBorder="1" applyAlignment="1" applyProtection="1">
      <alignment horizontal="center" vertical="center"/>
      <protection/>
    </xf>
    <xf numFmtId="167" fontId="66" fillId="0" borderId="10" xfId="0" applyNumberFormat="1" applyFont="1" applyBorder="1" applyAlignment="1" applyProtection="1">
      <alignment horizontal="center"/>
      <protection/>
    </xf>
    <xf numFmtId="0" fontId="66" fillId="0" borderId="0" xfId="0" applyFont="1" applyBorder="1" applyAlignment="1" applyProtection="1">
      <alignment/>
      <protection/>
    </xf>
    <xf numFmtId="0" fontId="48" fillId="0" borderId="15" xfId="0" applyFont="1" applyBorder="1" applyAlignment="1" applyProtection="1">
      <alignment/>
      <protection/>
    </xf>
    <xf numFmtId="0" fontId="0" fillId="0" borderId="0" xfId="0" applyAlignment="1" applyProtection="1">
      <alignment/>
      <protection/>
    </xf>
    <xf numFmtId="0" fontId="66" fillId="0" borderId="0" xfId="0" applyFont="1" applyAlignment="1" applyProtection="1">
      <alignment/>
      <protection/>
    </xf>
    <xf numFmtId="0" fontId="66" fillId="0" borderId="19" xfId="0" applyFont="1" applyBorder="1" applyAlignment="1" applyProtection="1">
      <alignment horizontal="center"/>
      <protection/>
    </xf>
    <xf numFmtId="0" fontId="66" fillId="0" borderId="0" xfId="0" applyFont="1" applyBorder="1" applyAlignment="1" applyProtection="1">
      <alignment horizontal="center"/>
      <protection/>
    </xf>
    <xf numFmtId="0" fontId="67" fillId="0" borderId="0" xfId="0" applyFont="1" applyAlignment="1" applyProtection="1">
      <alignment/>
      <protection/>
    </xf>
    <xf numFmtId="0" fontId="2" fillId="0" borderId="0" xfId="0" applyFont="1" applyAlignment="1" applyProtection="1">
      <alignment/>
      <protection/>
    </xf>
    <xf numFmtId="0" fontId="68" fillId="0" borderId="0" xfId="0" applyFont="1" applyBorder="1" applyAlignment="1" applyProtection="1">
      <alignment/>
      <protection/>
    </xf>
    <xf numFmtId="0" fontId="2" fillId="0" borderId="14" xfId="0" applyFont="1" applyBorder="1" applyAlignment="1" applyProtection="1">
      <alignment/>
      <protection/>
    </xf>
    <xf numFmtId="0" fontId="48" fillId="0" borderId="0" xfId="0" applyFont="1" applyBorder="1" applyAlignment="1" applyProtection="1">
      <alignment/>
      <protection/>
    </xf>
    <xf numFmtId="0" fontId="66" fillId="0" borderId="19" xfId="0" applyFont="1" applyBorder="1" applyAlignment="1" applyProtection="1">
      <alignment horizontal="center" vertical="center"/>
      <protection/>
    </xf>
    <xf numFmtId="0" fontId="48" fillId="0" borderId="0" xfId="0" applyFont="1" applyAlignment="1" applyProtection="1">
      <alignment/>
      <protection/>
    </xf>
    <xf numFmtId="0" fontId="9" fillId="0" borderId="0" xfId="0" applyFont="1" applyAlignment="1" applyProtection="1">
      <alignment horizontal="left" vertical="center" wrapText="1"/>
      <protection/>
    </xf>
    <xf numFmtId="0" fontId="8" fillId="0" borderId="0" xfId="0" applyFont="1" applyAlignment="1" applyProtection="1">
      <alignment horizontal="left" vertical="center" wrapText="1"/>
      <protection/>
    </xf>
    <xf numFmtId="0" fontId="68" fillId="0" borderId="0" xfId="0" applyFont="1" applyAlignment="1" applyProtection="1">
      <alignment horizontal="center" wrapText="1"/>
      <protection/>
    </xf>
    <xf numFmtId="0" fontId="6" fillId="0" borderId="0" xfId="0" applyFont="1" applyAlignment="1" applyProtection="1">
      <alignment horizontal="left"/>
      <protection/>
    </xf>
    <xf numFmtId="3" fontId="39" fillId="0" borderId="17" xfId="0" applyNumberFormat="1" applyFont="1" applyBorder="1" applyAlignment="1" applyProtection="1">
      <alignment horizontal="center" wrapText="1"/>
      <protection/>
    </xf>
    <xf numFmtId="0" fontId="8" fillId="0" borderId="0" xfId="0" applyFont="1" applyAlignment="1" applyProtection="1">
      <alignment horizontal="center" wrapText="1"/>
      <protection/>
    </xf>
    <xf numFmtId="0" fontId="8" fillId="0" borderId="0" xfId="0" applyFont="1" applyAlignment="1" applyProtection="1">
      <alignment wrapText="1"/>
      <protection/>
    </xf>
    <xf numFmtId="0" fontId="68" fillId="0" borderId="0" xfId="0" applyFont="1" applyAlignment="1" applyProtection="1">
      <alignment wrapText="1"/>
      <protection/>
    </xf>
    <xf numFmtId="0" fontId="0" fillId="0" borderId="0" xfId="0" applyFont="1" applyAlignment="1" applyProtection="1">
      <alignment/>
      <protection/>
    </xf>
    <xf numFmtId="0" fontId="39" fillId="0" borderId="17" xfId="0" applyFont="1" applyBorder="1" applyAlignment="1" applyProtection="1">
      <alignment horizontal="center" wrapText="1"/>
      <protection/>
    </xf>
    <xf numFmtId="0" fontId="69" fillId="0" borderId="0" xfId="0" applyFont="1" applyAlignment="1" applyProtection="1">
      <alignment/>
      <protection/>
    </xf>
    <xf numFmtId="0" fontId="0" fillId="0" borderId="0" xfId="0" applyAlignment="1" applyProtection="1">
      <alignment horizontal="center"/>
      <protection/>
    </xf>
    <xf numFmtId="0" fontId="70" fillId="0" borderId="0" xfId="0" applyFont="1" applyAlignment="1" applyProtection="1">
      <alignment horizontal="left"/>
      <protection/>
    </xf>
    <xf numFmtId="0" fontId="12" fillId="0" borderId="0" xfId="58" applyFont="1" applyAlignment="1" applyProtection="1">
      <alignment wrapText="1"/>
      <protection/>
    </xf>
    <xf numFmtId="0" fontId="11" fillId="0" borderId="0" xfId="58" applyFont="1" applyAlignment="1" applyProtection="1">
      <alignment wrapText="1"/>
      <protection/>
    </xf>
    <xf numFmtId="0" fontId="13" fillId="0" borderId="0" xfId="58" applyFont="1" applyAlignment="1" applyProtection="1">
      <alignment horizontal="center" vertical="center" wrapText="1"/>
      <protection/>
    </xf>
    <xf numFmtId="0" fontId="11" fillId="0" borderId="0" xfId="58" applyFont="1" applyAlignment="1" applyProtection="1">
      <alignment horizontal="center" wrapText="1"/>
      <protection/>
    </xf>
    <xf numFmtId="0" fontId="11" fillId="0" borderId="20" xfId="58" applyFont="1" applyFill="1" applyBorder="1" applyAlignment="1" applyProtection="1">
      <alignment horizontal="center" vertical="center" wrapText="1"/>
      <protection/>
    </xf>
    <xf numFmtId="0" fontId="11" fillId="0" borderId="21" xfId="58" applyFont="1" applyFill="1" applyBorder="1" applyAlignment="1" applyProtection="1">
      <alignment horizontal="center" vertical="center" wrapText="1"/>
      <protection/>
    </xf>
    <xf numFmtId="0" fontId="11" fillId="0" borderId="22" xfId="58" applyFont="1" applyFill="1" applyBorder="1" applyAlignment="1" applyProtection="1">
      <alignment horizontal="center" vertical="center" wrapText="1"/>
      <protection/>
    </xf>
    <xf numFmtId="0" fontId="11" fillId="0" borderId="23" xfId="58" applyFont="1" applyFill="1" applyBorder="1" applyAlignment="1" applyProtection="1">
      <alignment horizontal="center" vertical="center" wrapText="1"/>
      <protection/>
    </xf>
    <xf numFmtId="0" fontId="11" fillId="0" borderId="0" xfId="58" applyFont="1" applyBorder="1" applyAlignment="1" applyProtection="1">
      <alignment horizontal="right" vertical="center" wrapText="1"/>
      <protection/>
    </xf>
    <xf numFmtId="0" fontId="11" fillId="0" borderId="0" xfId="58" applyFont="1" applyBorder="1" applyAlignment="1" applyProtection="1">
      <alignment wrapText="1"/>
      <protection/>
    </xf>
    <xf numFmtId="0" fontId="17" fillId="0" borderId="0" xfId="57" applyFont="1" applyAlignment="1" applyProtection="1">
      <alignment horizontal="center" vertical="center" wrapText="1"/>
      <protection/>
    </xf>
    <xf numFmtId="0" fontId="11" fillId="0" borderId="0" xfId="58" applyFont="1" applyAlignment="1" applyProtection="1">
      <alignment horizontal="left" vertical="center"/>
      <protection/>
    </xf>
    <xf numFmtId="0" fontId="11" fillId="0" borderId="0" xfId="58" applyFont="1" applyAlignment="1" applyProtection="1">
      <alignment horizontal="left" vertical="center" wrapText="1"/>
      <protection/>
    </xf>
    <xf numFmtId="0" fontId="13" fillId="0" borderId="0" xfId="58" applyFont="1" applyAlignment="1" applyProtection="1">
      <alignment horizontal="left"/>
      <protection/>
    </xf>
    <xf numFmtId="3" fontId="13" fillId="0" borderId="17" xfId="57" applyNumberFormat="1" applyFont="1" applyBorder="1" applyAlignment="1" applyProtection="1">
      <alignment horizontal="center" wrapText="1"/>
      <protection/>
    </xf>
    <xf numFmtId="0" fontId="13" fillId="0" borderId="17" xfId="57" applyFont="1" applyBorder="1" applyAlignment="1" applyProtection="1">
      <alignment horizontal="center" wrapText="1"/>
      <protection/>
    </xf>
    <xf numFmtId="0" fontId="18" fillId="0" borderId="0" xfId="58" applyFont="1" applyAlignment="1" applyProtection="1">
      <alignment horizontal="center" vertical="center" wrapText="1"/>
      <protection/>
    </xf>
    <xf numFmtId="0" fontId="17" fillId="0" borderId="0" xfId="58" applyFont="1" applyAlignment="1" applyProtection="1">
      <alignment horizontal="center" vertical="center" wrapText="1"/>
      <protection/>
    </xf>
    <xf numFmtId="0" fontId="19" fillId="0" borderId="0" xfId="58" applyFont="1" applyAlignment="1" applyProtection="1">
      <alignment horizontal="left" vertical="center"/>
      <protection/>
    </xf>
    <xf numFmtId="0" fontId="19" fillId="0" borderId="0" xfId="58" applyFont="1" applyAlignment="1" applyProtection="1">
      <alignment vertical="center"/>
      <protection/>
    </xf>
    <xf numFmtId="0" fontId="11" fillId="0" borderId="0" xfId="58" applyFont="1" applyAlignment="1" applyProtection="1">
      <alignment/>
      <protection/>
    </xf>
    <xf numFmtId="0" fontId="19" fillId="0" borderId="0" xfId="58" applyFont="1" applyAlignment="1" applyProtection="1">
      <alignment/>
      <protection/>
    </xf>
    <xf numFmtId="0" fontId="71" fillId="0" borderId="0" xfId="58" applyFont="1" applyAlignment="1" applyProtection="1">
      <alignment wrapText="1"/>
      <protection/>
    </xf>
    <xf numFmtId="0" fontId="2" fillId="0" borderId="0" xfId="0" applyFont="1" applyAlignment="1" applyProtection="1">
      <alignment/>
      <protection/>
    </xf>
    <xf numFmtId="0" fontId="0" fillId="0" borderId="0" xfId="0" applyAlignment="1" applyProtection="1">
      <alignment wrapText="1"/>
      <protection/>
    </xf>
    <xf numFmtId="0" fontId="70" fillId="0" borderId="0" xfId="0" applyFont="1" applyAlignment="1" applyProtection="1">
      <alignment/>
      <protection/>
    </xf>
    <xf numFmtId="0" fontId="13" fillId="0" borderId="24" xfId="0" applyFont="1" applyBorder="1" applyAlignment="1">
      <alignment horizontal="center" vertical="center" wrapText="1"/>
    </xf>
    <xf numFmtId="0" fontId="13" fillId="0" borderId="25" xfId="0" applyFont="1" applyFill="1" applyBorder="1" applyAlignment="1">
      <alignment horizontal="left" vertical="center" wrapText="1"/>
    </xf>
    <xf numFmtId="9" fontId="11" fillId="0" borderId="20" xfId="0" applyNumberFormat="1" applyFont="1" applyFill="1" applyBorder="1" applyAlignment="1">
      <alignment horizontal="center" vertical="center" wrapText="1"/>
    </xf>
    <xf numFmtId="0" fontId="13" fillId="0" borderId="25" xfId="0" applyFont="1" applyBorder="1" applyAlignment="1">
      <alignment vertical="center" wrapText="1"/>
    </xf>
    <xf numFmtId="0" fontId="11" fillId="0" borderId="20" xfId="0" applyFont="1" applyFill="1" applyBorder="1" applyAlignment="1">
      <alignment horizontal="center" vertical="center" wrapText="1"/>
    </xf>
    <xf numFmtId="167" fontId="13" fillId="0" borderId="25" xfId="62" applyNumberFormat="1" applyFont="1" applyFill="1" applyBorder="1" applyAlignment="1">
      <alignment horizontal="left" vertical="center" wrapText="1"/>
    </xf>
    <xf numFmtId="0" fontId="13" fillId="0" borderId="26" xfId="0" applyFont="1" applyFill="1" applyBorder="1" applyAlignment="1">
      <alignment vertical="center" wrapText="1"/>
    </xf>
    <xf numFmtId="0" fontId="13" fillId="0" borderId="27" xfId="0" applyFont="1" applyBorder="1" applyAlignment="1">
      <alignment horizontal="center" vertical="center" wrapText="1"/>
    </xf>
    <xf numFmtId="0" fontId="13" fillId="0" borderId="28" xfId="0" applyFont="1" applyFill="1" applyBorder="1" applyAlignment="1">
      <alignment horizontal="left" vertical="center" wrapText="1"/>
    </xf>
    <xf numFmtId="0" fontId="11" fillId="0" borderId="22" xfId="0" applyFont="1" applyFill="1" applyBorder="1" applyAlignment="1">
      <alignment horizontal="center" vertical="center" wrapText="1"/>
    </xf>
    <xf numFmtId="9" fontId="11" fillId="0" borderId="22" xfId="0" applyNumberFormat="1" applyFont="1" applyFill="1" applyBorder="1" applyAlignment="1">
      <alignment horizontal="center" vertical="center" wrapText="1"/>
    </xf>
    <xf numFmtId="0" fontId="8" fillId="0" borderId="0" xfId="0" applyFont="1" applyAlignment="1" applyProtection="1">
      <alignment horizontal="left" vertical="center"/>
      <protection/>
    </xf>
    <xf numFmtId="0" fontId="67" fillId="0" borderId="14" xfId="0" applyFont="1" applyBorder="1" applyAlignment="1" applyProtection="1">
      <alignment/>
      <protection/>
    </xf>
    <xf numFmtId="14" fontId="66" fillId="0" borderId="0" xfId="0" applyNumberFormat="1" applyFont="1" applyAlignment="1" applyProtection="1">
      <alignment/>
      <protection/>
    </xf>
    <xf numFmtId="14" fontId="8" fillId="0" borderId="0" xfId="0" applyNumberFormat="1" applyFont="1" applyAlignment="1" applyProtection="1">
      <alignment/>
      <protection/>
    </xf>
    <xf numFmtId="0" fontId="66" fillId="0" borderId="0" xfId="0" applyFont="1" applyAlignment="1" applyProtection="1">
      <alignment/>
      <protection locked="0"/>
    </xf>
    <xf numFmtId="0" fontId="11" fillId="0" borderId="0" xfId="0" applyFont="1" applyAlignment="1">
      <alignment/>
    </xf>
    <xf numFmtId="0" fontId="11" fillId="0" borderId="0" xfId="0" applyFont="1" applyAlignment="1">
      <alignment wrapText="1"/>
    </xf>
    <xf numFmtId="0" fontId="0" fillId="0" borderId="14" xfId="0" applyBorder="1" applyAlignment="1" applyProtection="1">
      <alignment/>
      <protection/>
    </xf>
    <xf numFmtId="165" fontId="66" fillId="0" borderId="0" xfId="0" applyNumberFormat="1" applyFont="1" applyBorder="1" applyAlignment="1" applyProtection="1">
      <alignment horizontal="center" vertical="center"/>
      <protection/>
    </xf>
    <xf numFmtId="0" fontId="14" fillId="33" borderId="29" xfId="0" applyFont="1" applyFill="1" applyBorder="1" applyAlignment="1">
      <alignment horizontal="center" vertical="center" wrapText="1"/>
    </xf>
    <xf numFmtId="0" fontId="14" fillId="33" borderId="30" xfId="0" applyFont="1" applyFill="1" applyBorder="1" applyAlignment="1">
      <alignment horizontal="center" vertical="center" wrapText="1"/>
    </xf>
    <xf numFmtId="0" fontId="14" fillId="33" borderId="30" xfId="58" applyFont="1" applyFill="1" applyBorder="1" applyAlignment="1" applyProtection="1">
      <alignment horizontal="center" vertical="center" wrapText="1"/>
      <protection/>
    </xf>
    <xf numFmtId="0" fontId="14" fillId="33" borderId="31" xfId="58" applyFont="1" applyFill="1" applyBorder="1" applyAlignment="1" applyProtection="1">
      <alignment horizontal="center" vertical="center" wrapText="1"/>
      <protection/>
    </xf>
    <xf numFmtId="0" fontId="15" fillId="33" borderId="0" xfId="0" applyFont="1" applyFill="1" applyBorder="1" applyAlignment="1">
      <alignment horizontal="center" vertical="center" wrapText="1"/>
    </xf>
    <xf numFmtId="0" fontId="15" fillId="33" borderId="15" xfId="58" applyFont="1" applyFill="1" applyBorder="1" applyAlignment="1" applyProtection="1">
      <alignment horizontal="center" vertical="center" wrapText="1"/>
      <protection/>
    </xf>
    <xf numFmtId="0" fontId="13" fillId="33" borderId="32" xfId="0" applyFont="1" applyFill="1" applyBorder="1" applyAlignment="1">
      <alignment horizontal="center" vertical="center" wrapText="1"/>
    </xf>
    <xf numFmtId="3" fontId="15" fillId="33" borderId="15" xfId="58" applyNumberFormat="1" applyFont="1" applyFill="1" applyBorder="1" applyAlignment="1" applyProtection="1">
      <alignment horizontal="center" vertical="center" wrapText="1"/>
      <protection/>
    </xf>
    <xf numFmtId="0" fontId="72" fillId="33" borderId="33" xfId="0" applyFont="1" applyFill="1" applyBorder="1" applyAlignment="1" applyProtection="1">
      <alignment horizontal="center" wrapText="1"/>
      <protection/>
    </xf>
    <xf numFmtId="0" fontId="72" fillId="33" borderId="33" xfId="0" applyFont="1" applyFill="1" applyBorder="1" applyAlignment="1" applyProtection="1">
      <alignment horizontal="center" vertical="center"/>
      <protection/>
    </xf>
    <xf numFmtId="0" fontId="72" fillId="33" borderId="34" xfId="0" applyFont="1" applyFill="1" applyBorder="1" applyAlignment="1" applyProtection="1">
      <alignment horizontal="center" vertical="center"/>
      <protection/>
    </xf>
    <xf numFmtId="0" fontId="72" fillId="33" borderId="35" xfId="0" applyFont="1" applyFill="1" applyBorder="1" applyAlignment="1" applyProtection="1">
      <alignment horizontal="center" vertical="center" wrapText="1"/>
      <protection/>
    </xf>
    <xf numFmtId="0" fontId="72" fillId="33" borderId="35" xfId="0" applyFont="1" applyFill="1" applyBorder="1" applyAlignment="1" applyProtection="1">
      <alignment/>
      <protection/>
    </xf>
    <xf numFmtId="0" fontId="6" fillId="33" borderId="36" xfId="0" applyFont="1" applyFill="1" applyBorder="1" applyAlignment="1" applyProtection="1">
      <alignment/>
      <protection/>
    </xf>
    <xf numFmtId="0" fontId="64" fillId="33" borderId="34" xfId="0" applyFont="1" applyFill="1" applyBorder="1" applyAlignment="1" applyProtection="1">
      <alignment horizontal="center" vertical="center"/>
      <protection/>
    </xf>
    <xf numFmtId="0" fontId="72" fillId="33" borderId="35" xfId="0" applyFont="1" applyFill="1" applyBorder="1" applyAlignment="1" applyProtection="1">
      <alignment horizontal="center" vertical="center"/>
      <protection/>
    </xf>
    <xf numFmtId="0" fontId="64" fillId="33" borderId="35" xfId="0" applyFont="1" applyFill="1" applyBorder="1" applyAlignment="1" applyProtection="1">
      <alignment horizontal="center" vertical="center"/>
      <protection/>
    </xf>
    <xf numFmtId="0" fontId="64" fillId="33" borderId="36" xfId="0" applyFont="1" applyFill="1" applyBorder="1" applyAlignment="1" applyProtection="1">
      <alignment horizontal="center" vertical="center"/>
      <protection/>
    </xf>
    <xf numFmtId="0" fontId="0" fillId="34" borderId="20" xfId="0" applyFill="1" applyBorder="1" applyAlignment="1" applyProtection="1">
      <alignment horizontal="center"/>
      <protection locked="0"/>
    </xf>
    <xf numFmtId="14" fontId="0" fillId="34" borderId="20" xfId="0" applyNumberFormat="1" applyFill="1" applyBorder="1" applyAlignment="1" applyProtection="1">
      <alignment horizontal="center"/>
      <protection locked="0"/>
    </xf>
    <xf numFmtId="0" fontId="73" fillId="0" borderId="0" xfId="0" applyFont="1" applyAlignment="1" applyProtection="1">
      <alignment horizontal="center"/>
      <protection/>
    </xf>
    <xf numFmtId="14" fontId="0" fillId="0" borderId="0" xfId="0" applyNumberFormat="1" applyAlignment="1" applyProtection="1">
      <alignment/>
      <protection/>
    </xf>
    <xf numFmtId="14" fontId="2" fillId="0" borderId="14" xfId="0" applyNumberFormat="1" applyFont="1" applyBorder="1" applyAlignment="1" applyProtection="1">
      <alignment/>
      <protection/>
    </xf>
    <xf numFmtId="1" fontId="66" fillId="0" borderId="10" xfId="0" applyNumberFormat="1" applyFont="1" applyBorder="1" applyAlignment="1" applyProtection="1">
      <alignment horizontal="center"/>
      <protection locked="0"/>
    </xf>
    <xf numFmtId="3" fontId="66" fillId="0" borderId="0" xfId="0" applyNumberFormat="1" applyFont="1" applyBorder="1" applyAlignment="1" applyProtection="1">
      <alignment horizontal="center" vertical="center"/>
      <protection/>
    </xf>
    <xf numFmtId="3" fontId="66" fillId="0" borderId="10" xfId="0" applyNumberFormat="1" applyFont="1" applyBorder="1" applyAlignment="1" applyProtection="1">
      <alignment horizontal="center" vertical="center"/>
      <protection/>
    </xf>
    <xf numFmtId="0" fontId="0" fillId="0" borderId="0" xfId="0" applyAlignment="1" applyProtection="1">
      <alignment horizontal="left" vertical="top" wrapText="1"/>
      <protection/>
    </xf>
    <xf numFmtId="0" fontId="0" fillId="0" borderId="0" xfId="0" applyAlignment="1" applyProtection="1">
      <alignment horizontal="left" vertical="top"/>
      <protection/>
    </xf>
    <xf numFmtId="0" fontId="73" fillId="0" borderId="0" xfId="0" applyFont="1" applyAlignment="1" applyProtection="1">
      <alignment horizontal="center"/>
      <protection/>
    </xf>
    <xf numFmtId="0" fontId="0" fillId="0" borderId="0" xfId="0" applyAlignment="1" applyProtection="1">
      <alignment horizontal="left" wrapText="1"/>
      <protection/>
    </xf>
    <xf numFmtId="0" fontId="0" fillId="0" borderId="0" xfId="0" applyAlignment="1" applyProtection="1">
      <alignment horizontal="left"/>
      <protection/>
    </xf>
    <xf numFmtId="0" fontId="0" fillId="0" borderId="0" xfId="0" applyFill="1" applyBorder="1" applyAlignment="1" applyProtection="1">
      <alignment horizontal="left" wrapText="1"/>
      <protection/>
    </xf>
    <xf numFmtId="0" fontId="0" fillId="0" borderId="0" xfId="0" applyFill="1" applyBorder="1" applyAlignment="1" applyProtection="1">
      <alignment horizontal="left"/>
      <protection/>
    </xf>
    <xf numFmtId="0" fontId="64" fillId="0" borderId="37" xfId="0" applyFont="1" applyBorder="1" applyAlignment="1" applyProtection="1">
      <alignment horizontal="center" vertical="center"/>
      <protection/>
    </xf>
    <xf numFmtId="0" fontId="64" fillId="0" borderId="38" xfId="0" applyFont="1" applyBorder="1" applyAlignment="1" applyProtection="1">
      <alignment horizontal="center" vertical="center"/>
      <protection/>
    </xf>
    <xf numFmtId="0" fontId="64" fillId="0" borderId="39" xfId="0" applyFont="1" applyBorder="1" applyAlignment="1" applyProtection="1">
      <alignment horizontal="center" vertical="center"/>
      <protection/>
    </xf>
    <xf numFmtId="0" fontId="74" fillId="0" borderId="37" xfId="0" applyFont="1" applyBorder="1" applyAlignment="1" applyProtection="1">
      <alignment horizontal="center" vertical="center"/>
      <protection/>
    </xf>
    <xf numFmtId="0" fontId="74" fillId="0" borderId="38" xfId="0" applyFont="1" applyBorder="1" applyAlignment="1" applyProtection="1">
      <alignment horizontal="center" vertical="center"/>
      <protection/>
    </xf>
    <xf numFmtId="0" fontId="74" fillId="0" borderId="39" xfId="0" applyFont="1" applyBorder="1" applyAlignment="1" applyProtection="1">
      <alignment horizontal="center" vertical="center"/>
      <protection/>
    </xf>
    <xf numFmtId="0" fontId="2" fillId="0" borderId="37" xfId="0" applyFont="1" applyBorder="1" applyAlignment="1" applyProtection="1">
      <alignment horizontal="left" vertical="center" wrapText="1" indent="1"/>
      <protection/>
    </xf>
    <xf numFmtId="0" fontId="2" fillId="0" borderId="38" xfId="0" applyFont="1" applyBorder="1" applyAlignment="1" applyProtection="1">
      <alignment horizontal="left" vertical="center" wrapText="1" indent="1"/>
      <protection/>
    </xf>
    <xf numFmtId="0" fontId="2" fillId="0" borderId="39" xfId="0" applyFont="1" applyBorder="1" applyAlignment="1" applyProtection="1">
      <alignment horizontal="left" vertical="center" wrapText="1" indent="1"/>
      <protection/>
    </xf>
    <xf numFmtId="0" fontId="66" fillId="0" borderId="38" xfId="0" applyFont="1" applyBorder="1" applyAlignment="1" applyProtection="1">
      <alignment horizontal="left" vertical="center" wrapText="1" indent="1"/>
      <protection/>
    </xf>
    <xf numFmtId="0" fontId="66" fillId="0" borderId="39" xfId="0" applyFont="1" applyBorder="1" applyAlignment="1" applyProtection="1">
      <alignment horizontal="left" vertical="center" wrapText="1" indent="1"/>
      <protection/>
    </xf>
    <xf numFmtId="0" fontId="66" fillId="0" borderId="37" xfId="0" applyFont="1" applyBorder="1" applyAlignment="1" applyProtection="1">
      <alignment horizontal="left" vertical="center" wrapText="1" indent="1"/>
      <protection/>
    </xf>
    <xf numFmtId="0" fontId="75" fillId="0" borderId="0" xfId="0" applyFont="1" applyAlignment="1" applyProtection="1">
      <alignment horizontal="center"/>
      <protection/>
    </xf>
    <xf numFmtId="169" fontId="74" fillId="0" borderId="0" xfId="0" applyNumberFormat="1" applyFont="1" applyAlignment="1" applyProtection="1">
      <alignment horizontal="center"/>
      <protection/>
    </xf>
    <xf numFmtId="0" fontId="14" fillId="33" borderId="0" xfId="0" applyFont="1" applyFill="1" applyBorder="1" applyAlignment="1">
      <alignment horizontal="center" vertical="center" wrapText="1"/>
    </xf>
    <xf numFmtId="0" fontId="16" fillId="33" borderId="0" xfId="0" applyFont="1" applyFill="1" applyBorder="1" applyAlignment="1">
      <alignment horizontal="center" vertical="center" wrapText="1"/>
    </xf>
    <xf numFmtId="0" fontId="15" fillId="33" borderId="0" xfId="58" applyFont="1" applyFill="1" applyBorder="1" applyAlignment="1" applyProtection="1">
      <alignment horizontal="center" vertical="center" wrapText="1"/>
      <protection/>
    </xf>
    <xf numFmtId="0" fontId="76" fillId="0" borderId="0" xfId="58" applyFont="1" applyAlignment="1" applyProtection="1">
      <alignment horizontal="center" wrapText="1"/>
      <protection/>
    </xf>
    <xf numFmtId="0" fontId="77" fillId="0" borderId="0" xfId="58" applyFont="1" applyAlignment="1" applyProtection="1">
      <alignment horizontal="center" wrapText="1"/>
      <protection/>
    </xf>
    <xf numFmtId="0" fontId="14" fillId="33" borderId="40" xfId="0" applyFont="1" applyFill="1" applyBorder="1" applyAlignment="1">
      <alignment horizontal="center" vertical="center" wrapText="1"/>
    </xf>
    <xf numFmtId="0" fontId="14" fillId="33" borderId="41" xfId="0" applyFont="1" applyFill="1" applyBorder="1" applyAlignment="1">
      <alignment horizontal="center" vertical="center" wrapText="1"/>
    </xf>
    <xf numFmtId="0" fontId="15" fillId="33" borderId="0" xfId="0" applyFont="1" applyFill="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Percent 2" xfId="62"/>
    <cellStyle name="Title" xfId="63"/>
    <cellStyle name="Total" xfId="64"/>
    <cellStyle name="Warning Text" xfId="65"/>
  </cellStyles>
  <dxfs count="2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G23"/>
  <sheetViews>
    <sheetView showGridLines="0" tabSelected="1" zoomScalePageLayoutView="0" workbookViewId="0" topLeftCell="A1">
      <selection activeCell="C5" sqref="C5"/>
    </sheetView>
  </sheetViews>
  <sheetFormatPr defaultColWidth="9.140625" defaultRowHeight="15"/>
  <cols>
    <col min="1" max="1" width="1.421875" style="4" customWidth="1"/>
    <col min="2" max="2" width="22.28125" style="4" customWidth="1"/>
    <col min="3" max="3" width="28.00390625" style="4" customWidth="1"/>
    <col min="4" max="4" width="39.28125" style="4" customWidth="1"/>
    <col min="5" max="5" width="0" style="4" hidden="1" customWidth="1"/>
    <col min="6" max="6" width="14.00390625" style="4" hidden="1" customWidth="1"/>
    <col min="7" max="16384" width="9.00390625" style="4" customWidth="1"/>
  </cols>
  <sheetData>
    <row r="1" spans="2:6" ht="18.75">
      <c r="B1" s="123" t="s">
        <v>148</v>
      </c>
      <c r="C1" s="123"/>
      <c r="D1" s="123"/>
      <c r="F1" s="116">
        <v>42400</v>
      </c>
    </row>
    <row r="2" spans="2:6" ht="18.75">
      <c r="B2" s="115"/>
      <c r="C2" s="115"/>
      <c r="D2" s="115"/>
      <c r="F2" s="116">
        <v>42429</v>
      </c>
    </row>
    <row r="3" spans="2:6" ht="18.75">
      <c r="B3" s="48" t="s">
        <v>149</v>
      </c>
      <c r="C3" s="115"/>
      <c r="D3" s="115"/>
      <c r="F3" s="116">
        <v>42460</v>
      </c>
    </row>
    <row r="4" ht="9" customHeight="1">
      <c r="F4" s="116">
        <v>42490</v>
      </c>
    </row>
    <row r="5" spans="2:6" ht="14.25">
      <c r="B5" s="4" t="s">
        <v>87</v>
      </c>
      <c r="C5" s="113"/>
      <c r="D5" s="47"/>
      <c r="F5" s="116">
        <v>42521</v>
      </c>
    </row>
    <row r="6" spans="3:6" ht="9" customHeight="1">
      <c r="C6" s="47"/>
      <c r="D6" s="47"/>
      <c r="F6" s="116">
        <v>42551</v>
      </c>
    </row>
    <row r="7" spans="2:6" ht="14.25">
      <c r="B7" s="4" t="s">
        <v>26</v>
      </c>
      <c r="C7" s="113"/>
      <c r="D7" s="47"/>
      <c r="F7" s="116">
        <v>42582</v>
      </c>
    </row>
    <row r="8" spans="4:6" ht="9" customHeight="1">
      <c r="D8" s="47"/>
      <c r="F8" s="116">
        <v>42613</v>
      </c>
    </row>
    <row r="9" spans="2:6" ht="14.25">
      <c r="B9" s="4" t="s">
        <v>145</v>
      </c>
      <c r="C9" s="114">
        <v>42735</v>
      </c>
      <c r="D9" s="47"/>
      <c r="F9" s="116">
        <v>42643</v>
      </c>
    </row>
    <row r="10" spans="3:6" ht="9" customHeight="1">
      <c r="C10" s="47"/>
      <c r="D10" s="47"/>
      <c r="F10" s="116">
        <v>42674</v>
      </c>
    </row>
    <row r="11" spans="2:6" ht="14.25">
      <c r="B11" s="4" t="s">
        <v>27</v>
      </c>
      <c r="C11" s="114"/>
      <c r="D11" s="47"/>
      <c r="F11" s="116">
        <v>42704</v>
      </c>
    </row>
    <row r="12" ht="27.75" customHeight="1">
      <c r="F12" s="116">
        <v>42735</v>
      </c>
    </row>
    <row r="13" ht="15.75">
      <c r="B13" s="48" t="s">
        <v>54</v>
      </c>
    </row>
    <row r="14" ht="9" customHeight="1"/>
    <row r="15" spans="2:7" ht="14.25" customHeight="1">
      <c r="B15" s="124" t="s">
        <v>150</v>
      </c>
      <c r="C15" s="125"/>
      <c r="D15" s="125"/>
      <c r="G15" s="73"/>
    </row>
    <row r="16" spans="2:4" ht="22.5" customHeight="1">
      <c r="B16" s="125" t="s">
        <v>55</v>
      </c>
      <c r="C16" s="125"/>
      <c r="D16" s="125"/>
    </row>
    <row r="17" spans="2:4" ht="33" customHeight="1">
      <c r="B17" s="126" t="s">
        <v>56</v>
      </c>
      <c r="C17" s="127"/>
      <c r="D17" s="127"/>
    </row>
    <row r="18" spans="2:4" ht="20.25" customHeight="1">
      <c r="B18" s="126" t="s">
        <v>146</v>
      </c>
      <c r="C18" s="126"/>
      <c r="D18" s="126"/>
    </row>
    <row r="19" spans="2:4" ht="22.5" customHeight="1">
      <c r="B19" s="125" t="s">
        <v>143</v>
      </c>
      <c r="C19" s="125"/>
      <c r="D19" s="125"/>
    </row>
    <row r="21" ht="15.75">
      <c r="B21" s="74" t="s">
        <v>147</v>
      </c>
    </row>
    <row r="22" ht="9" customHeight="1"/>
    <row r="23" spans="2:4" ht="189.75" customHeight="1">
      <c r="B23" s="121" t="s">
        <v>151</v>
      </c>
      <c r="C23" s="122"/>
      <c r="D23" s="122"/>
    </row>
  </sheetData>
  <sheetProtection password="C664" sheet="1" selectLockedCells="1"/>
  <mergeCells count="7">
    <mergeCell ref="B23:D23"/>
    <mergeCell ref="B1:D1"/>
    <mergeCell ref="B15:D15"/>
    <mergeCell ref="B16:D16"/>
    <mergeCell ref="B17:D17"/>
    <mergeCell ref="B18:D18"/>
    <mergeCell ref="B19:D19"/>
  </mergeCells>
  <dataValidations count="3">
    <dataValidation type="textLength" allowBlank="1" showInputMessage="1" showErrorMessage="1" sqref="C7">
      <formula1>0</formula1>
      <formula2>40</formula2>
    </dataValidation>
    <dataValidation type="whole" allowBlank="1" showInputMessage="1" showErrorMessage="1" sqref="C5">
      <formula1>1</formula1>
      <formula2>9999</formula2>
    </dataValidation>
    <dataValidation type="list" allowBlank="1" showErrorMessage="1" sqref="C9">
      <formula1>$F$1:$F$12</formula1>
    </dataValidation>
  </dataValidations>
  <printOptions/>
  <pageMargins left="0.7" right="0.5"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
  <dimension ref="A1:N103"/>
  <sheetViews>
    <sheetView showGridLines="0" zoomScalePageLayoutView="0" workbookViewId="0" topLeftCell="A1">
      <selection activeCell="D7" sqref="D7"/>
    </sheetView>
  </sheetViews>
  <sheetFormatPr defaultColWidth="9.140625" defaultRowHeight="15"/>
  <cols>
    <col min="1" max="1" width="4.421875" style="4" customWidth="1"/>
    <col min="2" max="2" width="21.28125" style="4" customWidth="1"/>
    <col min="3" max="3" width="53.28125" style="4" customWidth="1"/>
    <col min="4" max="4" width="9.140625" style="4" customWidth="1"/>
    <col min="5" max="5" width="1.57421875" style="4" customWidth="1"/>
    <col min="6" max="6" width="9.140625" style="4" customWidth="1"/>
    <col min="7" max="7" width="1.57421875" style="3" customWidth="1"/>
    <col min="8" max="10" width="8.57421875" style="4" customWidth="1"/>
    <col min="11" max="11" width="8.57421875" style="5" hidden="1" customWidth="1"/>
    <col min="12" max="14" width="8.57421875" style="6" hidden="1" customWidth="1"/>
    <col min="15" max="15" width="8.57421875" style="4" customWidth="1"/>
    <col min="16" max="16384" width="9.00390625" style="4" customWidth="1"/>
  </cols>
  <sheetData>
    <row r="1" spans="1:10" ht="15.75">
      <c r="A1" s="140" t="str">
        <f>"2016 Journey to Excellence - Ship "&amp;'Setup &amp; Instructions'!C5&amp;" - "&amp;'Setup &amp; Instructions'!C7&amp;" District"</f>
        <v>2016 Journey to Excellence - Ship  -  District</v>
      </c>
      <c r="B1" s="140"/>
      <c r="C1" s="140"/>
      <c r="D1" s="140"/>
      <c r="E1" s="140"/>
      <c r="F1" s="140"/>
      <c r="G1" s="140"/>
      <c r="H1" s="140"/>
      <c r="I1" s="140"/>
      <c r="J1" s="140"/>
    </row>
    <row r="2" spans="1:11" s="6" customFormat="1" ht="13.5" customHeight="1">
      <c r="A2" s="141">
        <f>IF('Setup &amp; Instructions'!C11="","",'Setup &amp; Instructions'!C11)</f>
      </c>
      <c r="B2" s="141"/>
      <c r="C2" s="141"/>
      <c r="D2" s="141"/>
      <c r="E2" s="141"/>
      <c r="F2" s="141"/>
      <c r="G2" s="141"/>
      <c r="H2" s="141"/>
      <c r="I2" s="141"/>
      <c r="J2" s="141"/>
      <c r="K2" s="5"/>
    </row>
    <row r="3" ht="18" customHeight="1" thickBot="1">
      <c r="A3" s="7"/>
    </row>
    <row r="4" spans="1:10" ht="27.75" customHeight="1" thickBot="1">
      <c r="A4" s="103" t="s">
        <v>4</v>
      </c>
      <c r="B4" s="104" t="s">
        <v>0</v>
      </c>
      <c r="C4" s="105" t="s">
        <v>5</v>
      </c>
      <c r="D4" s="106" t="s">
        <v>7</v>
      </c>
      <c r="E4" s="107"/>
      <c r="F4" s="106" t="s">
        <v>6</v>
      </c>
      <c r="G4" s="108"/>
      <c r="H4" s="103" t="s">
        <v>1</v>
      </c>
      <c r="I4" s="103" t="s">
        <v>2</v>
      </c>
      <c r="J4" s="103" t="s">
        <v>3</v>
      </c>
    </row>
    <row r="5" spans="1:10" ht="15" customHeight="1" thickBot="1">
      <c r="A5" s="109"/>
      <c r="B5" s="110" t="s">
        <v>21</v>
      </c>
      <c r="C5" s="111"/>
      <c r="D5" s="111"/>
      <c r="E5" s="111"/>
      <c r="F5" s="111"/>
      <c r="G5" s="111"/>
      <c r="H5" s="111"/>
      <c r="I5" s="111"/>
      <c r="J5" s="112"/>
    </row>
    <row r="6" spans="1:10" ht="6.75" customHeight="1">
      <c r="A6" s="131">
        <v>1</v>
      </c>
      <c r="B6" s="134" t="s">
        <v>74</v>
      </c>
      <c r="C6" s="8"/>
      <c r="D6" s="9"/>
      <c r="E6" s="9"/>
      <c r="F6" s="9"/>
      <c r="G6" s="10"/>
      <c r="H6" s="128">
        <f>IF(K10=1,K7,IF(K10=101,K7,""))</f>
      </c>
      <c r="I6" s="128">
        <f>IF(K10=11,L7,"")</f>
      </c>
      <c r="J6" s="128">
        <f>IF(K10=111,M7,"")</f>
      </c>
    </row>
    <row r="7" spans="1:13" ht="15" customHeight="1">
      <c r="A7" s="132"/>
      <c r="B7" s="137"/>
      <c r="C7" s="11" t="s">
        <v>94</v>
      </c>
      <c r="D7" s="1"/>
      <c r="E7" s="12"/>
      <c r="F7" s="12"/>
      <c r="G7" s="13"/>
      <c r="H7" s="129"/>
      <c r="I7" s="129"/>
      <c r="J7" s="129"/>
      <c r="K7" s="5">
        <v>50</v>
      </c>
      <c r="L7" s="6">
        <v>100</v>
      </c>
      <c r="M7" s="6">
        <v>200</v>
      </c>
    </row>
    <row r="8" spans="1:13" ht="15" customHeight="1">
      <c r="A8" s="132"/>
      <c r="B8" s="137"/>
      <c r="C8" s="11" t="s">
        <v>60</v>
      </c>
      <c r="D8" s="1"/>
      <c r="E8" s="12"/>
      <c r="F8" s="12"/>
      <c r="G8" s="13"/>
      <c r="H8" s="129"/>
      <c r="I8" s="129"/>
      <c r="J8" s="129"/>
      <c r="L8" s="6">
        <v>6</v>
      </c>
      <c r="M8" s="88"/>
    </row>
    <row r="9" spans="1:10" ht="15" customHeight="1">
      <c r="A9" s="132"/>
      <c r="B9" s="137"/>
      <c r="C9" s="11" t="s">
        <v>9</v>
      </c>
      <c r="D9" s="1"/>
      <c r="E9" s="12"/>
      <c r="F9" s="12"/>
      <c r="G9" s="13"/>
      <c r="H9" s="129"/>
      <c r="I9" s="129"/>
      <c r="J9" s="129"/>
    </row>
    <row r="10" spans="1:11" ht="15" customHeight="1">
      <c r="A10" s="132"/>
      <c r="B10" s="137"/>
      <c r="C10" s="11" t="s">
        <v>10</v>
      </c>
      <c r="D10" s="1"/>
      <c r="E10" s="12"/>
      <c r="F10" s="12"/>
      <c r="G10" s="13"/>
      <c r="H10" s="129"/>
      <c r="I10" s="129"/>
      <c r="J10" s="129"/>
      <c r="K10" s="5">
        <f>IF(D7="",0,1)+IF(F15=L8,10,0)+IF(D8="",0,100)</f>
        <v>0</v>
      </c>
    </row>
    <row r="11" spans="1:10" ht="15" customHeight="1">
      <c r="A11" s="132"/>
      <c r="B11" s="137"/>
      <c r="C11" s="11" t="s">
        <v>11</v>
      </c>
      <c r="D11" s="1"/>
      <c r="E11" s="12"/>
      <c r="F11" s="12"/>
      <c r="G11" s="13"/>
      <c r="H11" s="129"/>
      <c r="I11" s="129"/>
      <c r="J11" s="129"/>
    </row>
    <row r="12" spans="1:10" ht="15" customHeight="1">
      <c r="A12" s="132"/>
      <c r="B12" s="137"/>
      <c r="C12" s="11" t="s">
        <v>12</v>
      </c>
      <c r="D12" s="1"/>
      <c r="E12" s="12"/>
      <c r="F12" s="12"/>
      <c r="G12" s="13"/>
      <c r="H12" s="129"/>
      <c r="I12" s="129"/>
      <c r="J12" s="129"/>
    </row>
    <row r="13" spans="1:10" ht="15" customHeight="1">
      <c r="A13" s="132"/>
      <c r="B13" s="137"/>
      <c r="C13" s="11" t="s">
        <v>13</v>
      </c>
      <c r="D13" s="1"/>
      <c r="E13" s="12"/>
      <c r="F13" s="12"/>
      <c r="G13" s="13"/>
      <c r="H13" s="129"/>
      <c r="I13" s="129"/>
      <c r="J13" s="129"/>
    </row>
    <row r="14" spans="1:10" ht="15" customHeight="1">
      <c r="A14" s="132"/>
      <c r="B14" s="137"/>
      <c r="C14" s="11" t="s">
        <v>14</v>
      </c>
      <c r="D14" s="1"/>
      <c r="E14" s="12"/>
      <c r="F14" s="12"/>
      <c r="G14" s="13"/>
      <c r="H14" s="129"/>
      <c r="I14" s="129"/>
      <c r="J14" s="129"/>
    </row>
    <row r="15" spans="1:10" ht="15" customHeight="1">
      <c r="A15" s="132"/>
      <c r="B15" s="137"/>
      <c r="C15" s="11" t="s">
        <v>8</v>
      </c>
      <c r="D15" s="14"/>
      <c r="E15" s="12"/>
      <c r="F15" s="15">
        <f>IF(D9="",0,1)+IF(D10="",0,1)+IF(D11="",0,1)+IF(D12="",0,1)+IF(D13="",0,1)+IF(D14="",0,1)</f>
        <v>0</v>
      </c>
      <c r="G15" s="13"/>
      <c r="H15" s="129"/>
      <c r="I15" s="129"/>
      <c r="J15" s="129"/>
    </row>
    <row r="16" spans="1:10" ht="6.75" customHeight="1" thickBot="1">
      <c r="A16" s="133"/>
      <c r="B16" s="138"/>
      <c r="C16" s="16"/>
      <c r="D16" s="17"/>
      <c r="E16" s="17"/>
      <c r="F16" s="17"/>
      <c r="G16" s="18"/>
      <c r="H16" s="130"/>
      <c r="I16" s="130"/>
      <c r="J16" s="130"/>
    </row>
    <row r="17" spans="1:10" ht="15" customHeight="1" thickBot="1">
      <c r="A17" s="109"/>
      <c r="B17" s="110" t="s">
        <v>22</v>
      </c>
      <c r="C17" s="111"/>
      <c r="D17" s="111"/>
      <c r="E17" s="111"/>
      <c r="F17" s="111"/>
      <c r="G17" s="111"/>
      <c r="H17" s="111"/>
      <c r="I17" s="111"/>
      <c r="J17" s="112"/>
    </row>
    <row r="18" spans="1:10" ht="6.75" customHeight="1">
      <c r="A18" s="131">
        <v>2</v>
      </c>
      <c r="B18" s="134" t="s">
        <v>120</v>
      </c>
      <c r="C18" s="8"/>
      <c r="D18" s="9"/>
      <c r="E18" s="9"/>
      <c r="F18" s="9"/>
      <c r="G18" s="10"/>
      <c r="H18" s="128">
        <f>IF(K22=1,K19,"")</f>
      </c>
      <c r="I18" s="128">
        <f>IF(K22=11,L19,"")</f>
      </c>
      <c r="J18" s="128">
        <f>IF(K22=111,M19,"")</f>
      </c>
    </row>
    <row r="19" spans="1:13" ht="15" customHeight="1">
      <c r="A19" s="132"/>
      <c r="B19" s="135"/>
      <c r="C19" s="32" t="s">
        <v>95</v>
      </c>
      <c r="D19" s="1"/>
      <c r="E19" s="19"/>
      <c r="F19" s="19"/>
      <c r="G19" s="20"/>
      <c r="H19" s="129"/>
      <c r="I19" s="129"/>
      <c r="J19" s="129"/>
      <c r="K19" s="5">
        <v>100</v>
      </c>
      <c r="L19" s="6">
        <v>200</v>
      </c>
      <c r="M19" s="6">
        <v>300</v>
      </c>
    </row>
    <row r="20" spans="1:13" ht="15" customHeight="1">
      <c r="A20" s="132"/>
      <c r="B20" s="137"/>
      <c r="C20" s="32" t="s">
        <v>172</v>
      </c>
      <c r="D20" s="2"/>
      <c r="E20" s="12"/>
      <c r="F20" s="12"/>
      <c r="G20" s="13"/>
      <c r="H20" s="129"/>
      <c r="I20" s="129"/>
      <c r="J20" s="129"/>
      <c r="K20" s="89"/>
      <c r="L20" s="6">
        <v>0.05</v>
      </c>
      <c r="M20" s="6">
        <v>0.1</v>
      </c>
    </row>
    <row r="21" spans="1:13" ht="15" customHeight="1">
      <c r="A21" s="132"/>
      <c r="B21" s="137"/>
      <c r="C21" s="6" t="s">
        <v>157</v>
      </c>
      <c r="D21" s="2"/>
      <c r="E21" s="12"/>
      <c r="F21" s="12"/>
      <c r="G21" s="13"/>
      <c r="H21" s="129"/>
      <c r="I21" s="129"/>
      <c r="J21" s="129"/>
      <c r="K21" s="5">
        <v>1</v>
      </c>
      <c r="L21" s="6">
        <v>10</v>
      </c>
      <c r="M21" s="6">
        <v>15</v>
      </c>
    </row>
    <row r="22" spans="1:11" ht="15" customHeight="1">
      <c r="A22" s="132"/>
      <c r="B22" s="137"/>
      <c r="C22" s="6" t="s">
        <v>158</v>
      </c>
      <c r="D22" s="2"/>
      <c r="E22" s="12"/>
      <c r="F22" s="12"/>
      <c r="G22" s="13"/>
      <c r="H22" s="129"/>
      <c r="I22" s="129"/>
      <c r="J22" s="129"/>
      <c r="K22" s="5">
        <f>IF(AND(D19&lt;&gt;"",D23+D24&gt;=K21),1,0)+IF(OR(F26&gt;=L20,F25&gt;=L21),10,0)+IF(OR(F26&gt;=M20,AND(F25&gt;=M21,F26&gt;0)),100,0)</f>
        <v>0</v>
      </c>
    </row>
    <row r="23" spans="1:10" ht="15" customHeight="1">
      <c r="A23" s="132"/>
      <c r="B23" s="137"/>
      <c r="C23" s="72" t="s">
        <v>162</v>
      </c>
      <c r="D23" s="2"/>
      <c r="E23" s="12"/>
      <c r="F23" s="12"/>
      <c r="G23" s="13"/>
      <c r="H23" s="129"/>
      <c r="I23" s="129"/>
      <c r="J23" s="129"/>
    </row>
    <row r="24" spans="1:10" ht="15" customHeight="1">
      <c r="A24" s="132"/>
      <c r="B24" s="137"/>
      <c r="C24" s="72" t="s">
        <v>159</v>
      </c>
      <c r="D24" s="2"/>
      <c r="E24" s="12"/>
      <c r="F24" s="12"/>
      <c r="G24" s="13"/>
      <c r="H24" s="129"/>
      <c r="I24" s="129"/>
      <c r="J24" s="129"/>
    </row>
    <row r="25" spans="1:10" ht="15" customHeight="1">
      <c r="A25" s="132"/>
      <c r="B25" s="137"/>
      <c r="C25" s="6" t="s">
        <v>160</v>
      </c>
      <c r="D25" s="14"/>
      <c r="E25" s="12"/>
      <c r="F25" s="15">
        <f>IF(D20-D21-D22+D23+D24&lt;0,0,D20-D21-D22+D23+D24)</f>
        <v>0</v>
      </c>
      <c r="G25" s="13"/>
      <c r="H25" s="129"/>
      <c r="I25" s="129"/>
      <c r="J25" s="129"/>
    </row>
    <row r="26" spans="1:10" ht="15" customHeight="1">
      <c r="A26" s="132"/>
      <c r="B26" s="137"/>
      <c r="C26" s="72" t="s">
        <v>161</v>
      </c>
      <c r="E26" s="12"/>
      <c r="F26" s="21">
        <f>IF(D20=0,0,F25/D20-1)</f>
        <v>0</v>
      </c>
      <c r="G26" s="13"/>
      <c r="H26" s="129"/>
      <c r="I26" s="129"/>
      <c r="J26" s="129"/>
    </row>
    <row r="27" spans="1:10" ht="6.75" customHeight="1" thickBot="1">
      <c r="A27" s="133"/>
      <c r="B27" s="138"/>
      <c r="C27" s="16"/>
      <c r="D27" s="17"/>
      <c r="E27" s="17"/>
      <c r="F27" s="17"/>
      <c r="G27" s="18"/>
      <c r="H27" s="130"/>
      <c r="I27" s="130"/>
      <c r="J27" s="130"/>
    </row>
    <row r="28" spans="1:10" ht="6.75" customHeight="1">
      <c r="A28" s="131">
        <v>3</v>
      </c>
      <c r="B28" s="134" t="s">
        <v>25</v>
      </c>
      <c r="C28" s="8"/>
      <c r="D28" s="9"/>
      <c r="E28" s="9"/>
      <c r="F28" s="9"/>
      <c r="G28" s="10"/>
      <c r="H28" s="128">
        <f>IF(K32=1,K29,IF(K32=101,K29,""))</f>
      </c>
      <c r="I28" s="128">
        <f>IF(K32=11,L29,"")</f>
      </c>
      <c r="J28" s="128">
        <f>IF(K32=111,M29,"")</f>
      </c>
    </row>
    <row r="29" spans="1:14" s="25" customFormat="1" ht="15" customHeight="1">
      <c r="A29" s="132"/>
      <c r="B29" s="137"/>
      <c r="C29" s="117" t="str">
        <f>" Count: Number of youth registered at end of charter ("&amp;MONTH('Setup &amp; Instructions'!C9)&amp;"/"&amp;DAY('Setup &amp; Instructions'!C9)&amp;"/"&amp;YEAR('Setup &amp; Instructions'!C9)&amp;")"</f>
        <v> Count: Number of youth registered at end of charter (12/31/2016)</v>
      </c>
      <c r="D29" s="118"/>
      <c r="E29" s="23"/>
      <c r="F29" s="23"/>
      <c r="G29" s="24"/>
      <c r="H29" s="129"/>
      <c r="I29" s="129"/>
      <c r="J29" s="129"/>
      <c r="K29" s="5">
        <v>50</v>
      </c>
      <c r="L29" s="6">
        <v>100</v>
      </c>
      <c r="M29" s="6">
        <v>200</v>
      </c>
      <c r="N29" s="26"/>
    </row>
    <row r="30" spans="1:14" s="25" customFormat="1" ht="15" customHeight="1">
      <c r="A30" s="132"/>
      <c r="B30" s="137"/>
      <c r="C30" s="30" t="s">
        <v>163</v>
      </c>
      <c r="D30" s="2"/>
      <c r="E30" s="23"/>
      <c r="F30" s="23"/>
      <c r="G30" s="24"/>
      <c r="H30" s="129"/>
      <c r="I30" s="129"/>
      <c r="J30" s="129"/>
      <c r="K30" s="6">
        <v>0.5</v>
      </c>
      <c r="L30" s="6">
        <v>0.6</v>
      </c>
      <c r="M30" s="6">
        <v>0.75</v>
      </c>
      <c r="N30" s="26"/>
    </row>
    <row r="31" spans="1:14" s="25" customFormat="1" ht="15" customHeight="1">
      <c r="A31" s="132"/>
      <c r="B31" s="137"/>
      <c r="C31" s="26" t="s">
        <v>164</v>
      </c>
      <c r="D31" s="27"/>
      <c r="E31" s="23"/>
      <c r="F31" s="15">
        <f>IF(D29-D30&lt;0,0,D29-D30)</f>
        <v>0</v>
      </c>
      <c r="G31" s="24"/>
      <c r="H31" s="129"/>
      <c r="I31" s="129"/>
      <c r="J31" s="129"/>
      <c r="K31" s="6">
        <v>0</v>
      </c>
      <c r="L31" s="6"/>
      <c r="M31" s="6"/>
      <c r="N31" s="26"/>
    </row>
    <row r="32" spans="1:14" s="25" customFormat="1" ht="15" customHeight="1">
      <c r="A32" s="132"/>
      <c r="B32" s="137"/>
      <c r="C32" s="26" t="s">
        <v>165</v>
      </c>
      <c r="D32" s="2"/>
      <c r="G32" s="24"/>
      <c r="H32" s="129"/>
      <c r="I32" s="129"/>
      <c r="J32" s="129"/>
      <c r="K32" s="5">
        <f>IF(F33&gt;=K30,1,0)+IF(F33&gt;=L30,10,)+IF(F33&gt;=M30,100)</f>
        <v>0</v>
      </c>
      <c r="L32" s="6"/>
      <c r="M32" s="6"/>
      <c r="N32" s="26"/>
    </row>
    <row r="33" spans="1:14" s="25" customFormat="1" ht="15" customHeight="1">
      <c r="A33" s="132"/>
      <c r="B33" s="137"/>
      <c r="C33" s="29" t="s">
        <v>16</v>
      </c>
      <c r="D33" s="28"/>
      <c r="E33" s="23"/>
      <c r="F33" s="22">
        <f>IF(F31=0,0,IF(D32&gt;F31,1,D32/F31))</f>
        <v>0</v>
      </c>
      <c r="G33" s="24"/>
      <c r="H33" s="129"/>
      <c r="I33" s="129"/>
      <c r="J33" s="129"/>
      <c r="K33" s="5"/>
      <c r="L33" s="26"/>
      <c r="M33" s="26"/>
      <c r="N33" s="26"/>
    </row>
    <row r="34" spans="1:10" ht="6.75" customHeight="1" thickBot="1">
      <c r="A34" s="133"/>
      <c r="B34" s="138"/>
      <c r="C34" s="16"/>
      <c r="D34" s="17"/>
      <c r="E34" s="17"/>
      <c r="F34" s="17"/>
      <c r="G34" s="18"/>
      <c r="H34" s="130"/>
      <c r="I34" s="130"/>
      <c r="J34" s="130"/>
    </row>
    <row r="35" spans="1:11" ht="15" customHeight="1" thickBot="1">
      <c r="A35" s="109"/>
      <c r="B35" s="110" t="s">
        <v>24</v>
      </c>
      <c r="C35" s="111"/>
      <c r="D35" s="111"/>
      <c r="E35" s="111"/>
      <c r="F35" s="111"/>
      <c r="G35" s="111"/>
      <c r="H35" s="111"/>
      <c r="I35" s="111"/>
      <c r="J35" s="112"/>
      <c r="K35" s="6"/>
    </row>
    <row r="36" spans="1:10" ht="6.75" customHeight="1">
      <c r="A36" s="131">
        <v>4</v>
      </c>
      <c r="B36" s="134" t="s">
        <v>121</v>
      </c>
      <c r="C36" s="8"/>
      <c r="D36" s="9"/>
      <c r="E36" s="9"/>
      <c r="F36" s="9"/>
      <c r="G36" s="10"/>
      <c r="H36" s="128">
        <f>IF(K40=1,K37,"")</f>
      </c>
      <c r="I36" s="128">
        <f>IF(K40=11,L37,"")</f>
      </c>
      <c r="J36" s="128">
        <f>IF(K40=111,M37,"")</f>
      </c>
    </row>
    <row r="37" spans="1:14" ht="14.25" customHeight="1">
      <c r="A37" s="132"/>
      <c r="B37" s="137"/>
      <c r="C37" s="11" t="s">
        <v>124</v>
      </c>
      <c r="D37" s="94"/>
      <c r="E37" s="12"/>
      <c r="F37" s="12"/>
      <c r="G37" s="13"/>
      <c r="H37" s="129"/>
      <c r="I37" s="129"/>
      <c r="J37" s="129"/>
      <c r="K37" s="5">
        <v>50</v>
      </c>
      <c r="L37" s="6">
        <v>100</v>
      </c>
      <c r="M37" s="6">
        <v>200</v>
      </c>
      <c r="N37" s="90" t="b">
        <v>0</v>
      </c>
    </row>
    <row r="38" spans="1:13" ht="15">
      <c r="A38" s="132"/>
      <c r="B38" s="137"/>
      <c r="C38" s="26" t="s">
        <v>15</v>
      </c>
      <c r="D38" s="28"/>
      <c r="E38" s="23"/>
      <c r="F38" s="15">
        <f>F25</f>
        <v>0</v>
      </c>
      <c r="G38" s="13"/>
      <c r="H38" s="129"/>
      <c r="I38" s="129"/>
      <c r="J38" s="129"/>
      <c r="K38" s="6">
        <v>4</v>
      </c>
      <c r="L38" s="6">
        <v>5</v>
      </c>
      <c r="M38" s="6">
        <v>6</v>
      </c>
    </row>
    <row r="39" spans="1:13" ht="15">
      <c r="A39" s="132"/>
      <c r="B39" s="137"/>
      <c r="C39" s="30" t="s">
        <v>125</v>
      </c>
      <c r="D39" s="2"/>
      <c r="E39" s="23"/>
      <c r="F39" s="28"/>
      <c r="G39" s="13"/>
      <c r="H39" s="129"/>
      <c r="I39" s="129"/>
      <c r="J39" s="129"/>
      <c r="K39" s="4"/>
      <c r="L39" s="6">
        <v>0.5</v>
      </c>
      <c r="M39" s="6">
        <v>0.5</v>
      </c>
    </row>
    <row r="40" spans="1:11" ht="15">
      <c r="A40" s="132"/>
      <c r="B40" s="137"/>
      <c r="C40" s="29" t="s">
        <v>126</v>
      </c>
      <c r="D40" s="28"/>
      <c r="E40" s="23"/>
      <c r="F40" s="22">
        <f>IF(F38=0,0,IF(D39&gt;F38,1,D39/F38))</f>
        <v>0</v>
      </c>
      <c r="G40" s="13"/>
      <c r="H40" s="129"/>
      <c r="I40" s="129"/>
      <c r="J40" s="129"/>
      <c r="K40" s="5">
        <f>IF(AND(N37=TRUE,F47&gt;=K38),1,0)+IF(AND(F40&gt;=L39,F47&gt;=L38),10,0)+IF(AND(F40&gt;=M39,F47&gt;=M38),100,0)</f>
        <v>0</v>
      </c>
    </row>
    <row r="41" spans="1:10" ht="15">
      <c r="A41" s="132"/>
      <c r="B41" s="137"/>
      <c r="C41" s="32" t="s">
        <v>75</v>
      </c>
      <c r="D41" s="1"/>
      <c r="E41" s="12"/>
      <c r="F41" s="12"/>
      <c r="G41" s="13"/>
      <c r="H41" s="129"/>
      <c r="I41" s="129"/>
      <c r="J41" s="129"/>
    </row>
    <row r="42" spans="1:10" ht="15">
      <c r="A42" s="132"/>
      <c r="B42" s="137"/>
      <c r="C42" s="32" t="s">
        <v>76</v>
      </c>
      <c r="D42" s="1"/>
      <c r="E42" s="12"/>
      <c r="F42" s="12"/>
      <c r="G42" s="13"/>
      <c r="H42" s="129"/>
      <c r="I42" s="129"/>
      <c r="J42" s="129"/>
    </row>
    <row r="43" spans="1:10" ht="15">
      <c r="A43" s="132"/>
      <c r="B43" s="137"/>
      <c r="C43" s="32" t="s">
        <v>77</v>
      </c>
      <c r="D43" s="1"/>
      <c r="E43" s="12"/>
      <c r="F43" s="12"/>
      <c r="G43" s="13"/>
      <c r="H43" s="129"/>
      <c r="I43" s="129"/>
      <c r="J43" s="129"/>
    </row>
    <row r="44" spans="1:10" ht="15">
      <c r="A44" s="132"/>
      <c r="B44" s="137"/>
      <c r="C44" s="32" t="s">
        <v>78</v>
      </c>
      <c r="D44" s="1"/>
      <c r="E44" s="12"/>
      <c r="F44" s="12"/>
      <c r="G44" s="13"/>
      <c r="H44" s="129"/>
      <c r="I44" s="129"/>
      <c r="J44" s="129"/>
    </row>
    <row r="45" spans="1:10" ht="15">
      <c r="A45" s="132"/>
      <c r="B45" s="137"/>
      <c r="C45" s="32" t="s">
        <v>79</v>
      </c>
      <c r="D45" s="1"/>
      <c r="E45" s="12"/>
      <c r="F45" s="12"/>
      <c r="G45" s="13"/>
      <c r="H45" s="129"/>
      <c r="I45" s="129"/>
      <c r="J45" s="129"/>
    </row>
    <row r="46" spans="1:10" ht="15">
      <c r="A46" s="132"/>
      <c r="B46" s="137"/>
      <c r="C46" s="32" t="s">
        <v>80</v>
      </c>
      <c r="D46" s="1"/>
      <c r="E46" s="12"/>
      <c r="F46" s="12"/>
      <c r="G46" s="13"/>
      <c r="H46" s="129"/>
      <c r="I46" s="129"/>
      <c r="J46" s="129"/>
    </row>
    <row r="47" spans="1:10" ht="15">
      <c r="A47" s="132"/>
      <c r="B47" s="137"/>
      <c r="C47" s="11" t="s">
        <v>92</v>
      </c>
      <c r="D47" s="14"/>
      <c r="E47" s="12"/>
      <c r="F47" s="15">
        <f>IF(D41="",0,1)+IF(D42="",0,1)+IF(D43="",0,1)+IF(D44="",0,1)+IF(D45="",0,1)+IF(D46="",0,1)</f>
        <v>0</v>
      </c>
      <c r="G47" s="13"/>
      <c r="H47" s="129"/>
      <c r="I47" s="129"/>
      <c r="J47" s="129"/>
    </row>
    <row r="48" spans="1:10" ht="6.75" customHeight="1" thickBot="1">
      <c r="A48" s="133"/>
      <c r="B48" s="138"/>
      <c r="C48" s="16"/>
      <c r="D48" s="17"/>
      <c r="E48" s="17"/>
      <c r="F48" s="17"/>
      <c r="G48" s="18"/>
      <c r="H48" s="130"/>
      <c r="I48" s="130"/>
      <c r="J48" s="130"/>
    </row>
    <row r="49" spans="1:10" ht="6.75" customHeight="1">
      <c r="A49" s="131">
        <v>5</v>
      </c>
      <c r="B49" s="134" t="s">
        <v>122</v>
      </c>
      <c r="C49" s="8"/>
      <c r="D49" s="9"/>
      <c r="E49" s="9"/>
      <c r="F49" s="9"/>
      <c r="G49" s="10"/>
      <c r="H49" s="128">
        <f>IF(OR(K53=1,K53=101),K50,"")</f>
      </c>
      <c r="I49" s="128">
        <f>IF(K53=11,L50,"")</f>
      </c>
      <c r="J49" s="128">
        <f>IF(K53=111,M50,"")</f>
      </c>
    </row>
    <row r="50" spans="1:14" ht="15">
      <c r="A50" s="132"/>
      <c r="B50" s="135"/>
      <c r="C50" s="11" t="s">
        <v>127</v>
      </c>
      <c r="D50" s="19"/>
      <c r="E50" s="19"/>
      <c r="F50" s="19"/>
      <c r="G50" s="20"/>
      <c r="H50" s="129"/>
      <c r="I50" s="129"/>
      <c r="J50" s="129"/>
      <c r="K50" s="5">
        <v>50</v>
      </c>
      <c r="L50" s="6">
        <v>100</v>
      </c>
      <c r="M50" s="6">
        <v>200</v>
      </c>
      <c r="N50" s="90" t="b">
        <v>0</v>
      </c>
    </row>
    <row r="51" spans="1:14" ht="15">
      <c r="A51" s="132"/>
      <c r="B51" s="135"/>
      <c r="C51" s="11" t="s">
        <v>128</v>
      </c>
      <c r="D51" s="19"/>
      <c r="E51" s="19"/>
      <c r="F51" s="19"/>
      <c r="G51" s="20"/>
      <c r="H51" s="129"/>
      <c r="I51" s="129"/>
      <c r="J51" s="129"/>
      <c r="K51" s="6"/>
      <c r="L51" s="6">
        <v>6</v>
      </c>
      <c r="M51" s="6">
        <v>6</v>
      </c>
      <c r="N51" s="90" t="b">
        <v>0</v>
      </c>
    </row>
    <row r="52" spans="1:14" ht="15">
      <c r="A52" s="132"/>
      <c r="B52" s="135"/>
      <c r="C52" s="11" t="s">
        <v>129</v>
      </c>
      <c r="D52" s="19"/>
      <c r="E52" s="19"/>
      <c r="F52" s="19"/>
      <c r="G52" s="20"/>
      <c r="H52" s="129"/>
      <c r="I52" s="129"/>
      <c r="J52" s="129"/>
      <c r="K52" s="4"/>
      <c r="N52" s="90" t="b">
        <v>0</v>
      </c>
    </row>
    <row r="53" spans="1:14" ht="15">
      <c r="A53" s="132"/>
      <c r="B53" s="135"/>
      <c r="C53" s="11" t="s">
        <v>130</v>
      </c>
      <c r="D53" s="19"/>
      <c r="E53" s="19"/>
      <c r="F53" s="19"/>
      <c r="G53" s="20"/>
      <c r="H53" s="129"/>
      <c r="I53" s="129"/>
      <c r="J53" s="129"/>
      <c r="K53" s="5">
        <f>IF(AND(N50=TRUE,N51=TRUE,N52=TRUE,N53=TRUE),1,0)+IF(AND(D54&lt;&gt;"",F61&gt;=L51),10,0)+IF(AND(F62&gt;0,D63&gt;=F62),100,0)</f>
        <v>0</v>
      </c>
      <c r="N53" s="90" t="b">
        <v>0</v>
      </c>
    </row>
    <row r="54" spans="1:10" ht="15">
      <c r="A54" s="132"/>
      <c r="B54" s="135"/>
      <c r="C54" s="32" t="s">
        <v>131</v>
      </c>
      <c r="D54" s="1"/>
      <c r="E54" s="19"/>
      <c r="F54" s="19"/>
      <c r="G54" s="20"/>
      <c r="H54" s="129"/>
      <c r="I54" s="129"/>
      <c r="J54" s="129"/>
    </row>
    <row r="55" spans="1:10" ht="15">
      <c r="A55" s="132"/>
      <c r="B55" s="135"/>
      <c r="C55" s="32" t="s">
        <v>132</v>
      </c>
      <c r="D55" s="1"/>
      <c r="E55" s="12"/>
      <c r="F55" s="12"/>
      <c r="G55" s="20"/>
      <c r="H55" s="129"/>
      <c r="I55" s="129"/>
      <c r="J55" s="129"/>
    </row>
    <row r="56" spans="1:10" ht="15">
      <c r="A56" s="132"/>
      <c r="B56" s="135"/>
      <c r="C56" s="32" t="s">
        <v>133</v>
      </c>
      <c r="D56" s="1"/>
      <c r="E56" s="12"/>
      <c r="F56" s="12"/>
      <c r="G56" s="20"/>
      <c r="H56" s="129"/>
      <c r="I56" s="129"/>
      <c r="J56" s="129"/>
    </row>
    <row r="57" spans="1:10" ht="15">
      <c r="A57" s="132"/>
      <c r="B57" s="135"/>
      <c r="C57" s="32" t="s">
        <v>134</v>
      </c>
      <c r="D57" s="1"/>
      <c r="E57" s="12"/>
      <c r="F57" s="12"/>
      <c r="G57" s="20"/>
      <c r="H57" s="129"/>
      <c r="I57" s="129"/>
      <c r="J57" s="129"/>
    </row>
    <row r="58" spans="1:10" ht="15">
      <c r="A58" s="132"/>
      <c r="B58" s="135"/>
      <c r="C58" s="32" t="s">
        <v>135</v>
      </c>
      <c r="D58" s="1"/>
      <c r="E58" s="12"/>
      <c r="F58" s="12"/>
      <c r="G58" s="20"/>
      <c r="H58" s="129"/>
      <c r="I58" s="129"/>
      <c r="J58" s="129"/>
    </row>
    <row r="59" spans="1:10" ht="15">
      <c r="A59" s="132"/>
      <c r="B59" s="135"/>
      <c r="C59" s="32" t="s">
        <v>136</v>
      </c>
      <c r="D59" s="1"/>
      <c r="E59" s="12"/>
      <c r="F59" s="12"/>
      <c r="G59" s="20"/>
      <c r="H59" s="129"/>
      <c r="I59" s="129"/>
      <c r="J59" s="129"/>
    </row>
    <row r="60" spans="1:10" ht="15">
      <c r="A60" s="132"/>
      <c r="B60" s="135"/>
      <c r="C60" s="32" t="s">
        <v>137</v>
      </c>
      <c r="D60" s="1"/>
      <c r="E60" s="12"/>
      <c r="F60" s="12"/>
      <c r="G60" s="20"/>
      <c r="H60" s="129"/>
      <c r="I60" s="129"/>
      <c r="J60" s="129"/>
    </row>
    <row r="61" spans="1:10" ht="15">
      <c r="A61" s="132"/>
      <c r="B61" s="135"/>
      <c r="C61" s="11" t="s">
        <v>138</v>
      </c>
      <c r="D61" s="14"/>
      <c r="E61" s="12"/>
      <c r="F61" s="15">
        <f>IF(D55="",0,1)+IF(D56="",0,1)+IF(D57="",0,1)+IF(D58="",0,1)+IF(D59="",0,1)+IF(D60="",0,1)</f>
        <v>0</v>
      </c>
      <c r="G61" s="20"/>
      <c r="H61" s="129"/>
      <c r="I61" s="129"/>
      <c r="J61" s="129"/>
    </row>
    <row r="62" spans="1:10" ht="15">
      <c r="A62" s="132"/>
      <c r="B62" s="135"/>
      <c r="C62" s="30" t="s">
        <v>93</v>
      </c>
      <c r="D62" s="28"/>
      <c r="E62" s="23"/>
      <c r="F62" s="15">
        <f>F47</f>
        <v>0</v>
      </c>
      <c r="G62" s="20"/>
      <c r="H62" s="129"/>
      <c r="I62" s="129"/>
      <c r="J62" s="129"/>
    </row>
    <row r="63" spans="1:10" ht="15">
      <c r="A63" s="132"/>
      <c r="B63" s="137"/>
      <c r="C63" s="30" t="s">
        <v>81</v>
      </c>
      <c r="D63" s="2"/>
      <c r="E63" s="12"/>
      <c r="F63" s="12"/>
      <c r="G63" s="24"/>
      <c r="H63" s="129"/>
      <c r="I63" s="129"/>
      <c r="J63" s="129"/>
    </row>
    <row r="64" spans="1:10" ht="6.75" customHeight="1" thickBot="1">
      <c r="A64" s="133"/>
      <c r="B64" s="138"/>
      <c r="C64" s="16"/>
      <c r="D64" s="17"/>
      <c r="E64" s="17"/>
      <c r="F64" s="17"/>
      <c r="G64" s="18"/>
      <c r="H64" s="130"/>
      <c r="I64" s="130"/>
      <c r="J64" s="130"/>
    </row>
    <row r="65" spans="1:10" ht="6.75" customHeight="1">
      <c r="A65" s="131">
        <v>6</v>
      </c>
      <c r="B65" s="139" t="s">
        <v>123</v>
      </c>
      <c r="C65" s="93"/>
      <c r="D65" s="19"/>
      <c r="E65" s="19"/>
      <c r="F65" s="19"/>
      <c r="G65" s="13"/>
      <c r="H65" s="128">
        <f>IF(OR(K69=1,K69=101),K66,"")</f>
      </c>
      <c r="I65" s="128">
        <f>IF(K69=11,L66,"")</f>
      </c>
      <c r="J65" s="128">
        <f>IF(K69=111,M66,"")</f>
      </c>
    </row>
    <row r="66" spans="1:14" ht="14.25" customHeight="1">
      <c r="A66" s="132"/>
      <c r="B66" s="137"/>
      <c r="C66" s="11" t="s">
        <v>142</v>
      </c>
      <c r="D66" s="19"/>
      <c r="E66" s="19"/>
      <c r="F66" s="19"/>
      <c r="G66" s="13"/>
      <c r="H66" s="129"/>
      <c r="I66" s="129"/>
      <c r="J66" s="129"/>
      <c r="K66" s="5">
        <v>50</v>
      </c>
      <c r="L66" s="6">
        <v>100</v>
      </c>
      <c r="M66" s="6">
        <v>200</v>
      </c>
      <c r="N66" s="90" t="b">
        <v>0</v>
      </c>
    </row>
    <row r="67" spans="1:14" ht="14.25" customHeight="1">
      <c r="A67" s="132"/>
      <c r="B67" s="137"/>
      <c r="C67" s="11" t="s">
        <v>141</v>
      </c>
      <c r="D67" s="19"/>
      <c r="E67" s="19"/>
      <c r="F67" s="19"/>
      <c r="G67" s="13"/>
      <c r="H67" s="129"/>
      <c r="I67" s="129"/>
      <c r="J67" s="129"/>
      <c r="K67" s="6">
        <v>1</v>
      </c>
      <c r="M67" s="6">
        <v>1</v>
      </c>
      <c r="N67" s="90" t="b">
        <v>0</v>
      </c>
    </row>
    <row r="68" spans="1:11" ht="14.25" customHeight="1">
      <c r="A68" s="132"/>
      <c r="B68" s="137"/>
      <c r="C68" s="30" t="s">
        <v>139</v>
      </c>
      <c r="D68" s="2"/>
      <c r="E68" s="12"/>
      <c r="F68" s="12"/>
      <c r="G68" s="13"/>
      <c r="H68" s="129"/>
      <c r="I68" s="129"/>
      <c r="J68" s="129"/>
      <c r="K68" s="4"/>
    </row>
    <row r="69" spans="1:11" ht="14.25" customHeight="1">
      <c r="A69" s="132"/>
      <c r="B69" s="137"/>
      <c r="C69" s="30" t="s">
        <v>140</v>
      </c>
      <c r="D69" s="2"/>
      <c r="E69" s="12"/>
      <c r="F69" s="12"/>
      <c r="G69" s="13"/>
      <c r="H69" s="129"/>
      <c r="I69" s="129"/>
      <c r="J69" s="129"/>
      <c r="K69" s="5">
        <f>IF(D68&gt;=K67,1,0)+IF(AND(N66=TRUE,N67=TRUE),10,0)+IF(D69&gt;=M67,100,0)</f>
        <v>0</v>
      </c>
    </row>
    <row r="70" spans="1:10" ht="6.75" customHeight="1" thickBot="1">
      <c r="A70" s="133"/>
      <c r="B70" s="138"/>
      <c r="C70" s="93"/>
      <c r="D70" s="19"/>
      <c r="E70" s="19"/>
      <c r="F70" s="19"/>
      <c r="G70" s="13"/>
      <c r="H70" s="130"/>
      <c r="I70" s="130"/>
      <c r="J70" s="130"/>
    </row>
    <row r="71" spans="1:10" ht="6.75" customHeight="1">
      <c r="A71" s="131">
        <v>7</v>
      </c>
      <c r="B71" s="134" t="s">
        <v>59</v>
      </c>
      <c r="C71" s="8"/>
      <c r="D71" s="9"/>
      <c r="E71" s="9"/>
      <c r="F71" s="9"/>
      <c r="G71" s="10"/>
      <c r="H71" s="128">
        <f>IF(K75=1,K72,"")</f>
      </c>
      <c r="I71" s="128">
        <f>IF(K75=11,L72,"")</f>
      </c>
      <c r="J71" s="128">
        <f>IF(K75=111,M72,"")</f>
      </c>
    </row>
    <row r="72" spans="1:14" ht="15" customHeight="1">
      <c r="A72" s="132"/>
      <c r="B72" s="137"/>
      <c r="C72" s="11" t="s">
        <v>96</v>
      </c>
      <c r="D72" s="19"/>
      <c r="E72" s="31" t="b">
        <v>1</v>
      </c>
      <c r="F72" s="12"/>
      <c r="G72" s="13"/>
      <c r="H72" s="129"/>
      <c r="I72" s="129"/>
      <c r="J72" s="129"/>
      <c r="K72" s="5">
        <v>50</v>
      </c>
      <c r="L72" s="6">
        <v>100</v>
      </c>
      <c r="M72" s="6">
        <v>200</v>
      </c>
      <c r="N72" s="90" t="b">
        <v>0</v>
      </c>
    </row>
    <row r="73" spans="1:14" ht="15">
      <c r="A73" s="132"/>
      <c r="B73" s="137"/>
      <c r="C73" s="11" t="s">
        <v>61</v>
      </c>
      <c r="D73" s="19"/>
      <c r="E73" s="31" t="b">
        <v>0</v>
      </c>
      <c r="F73" s="12"/>
      <c r="G73" s="13"/>
      <c r="H73" s="129"/>
      <c r="I73" s="129"/>
      <c r="J73" s="129"/>
      <c r="K73" s="6">
        <v>2</v>
      </c>
      <c r="L73" s="6">
        <v>3</v>
      </c>
      <c r="M73" s="6">
        <v>4</v>
      </c>
      <c r="N73" s="90" t="b">
        <v>0</v>
      </c>
    </row>
    <row r="74" spans="1:11" ht="15">
      <c r="A74" s="132"/>
      <c r="B74" s="137"/>
      <c r="C74" s="32" t="s">
        <v>17</v>
      </c>
      <c r="D74" s="1"/>
      <c r="E74" s="12"/>
      <c r="F74" s="12"/>
      <c r="G74" s="13"/>
      <c r="H74" s="129"/>
      <c r="I74" s="129"/>
      <c r="J74" s="129"/>
      <c r="K74" s="6"/>
    </row>
    <row r="75" spans="1:11" ht="15">
      <c r="A75" s="132"/>
      <c r="B75" s="137"/>
      <c r="C75" s="32" t="s">
        <v>18</v>
      </c>
      <c r="D75" s="1"/>
      <c r="E75" s="12"/>
      <c r="F75" s="12"/>
      <c r="G75" s="13"/>
      <c r="H75" s="129"/>
      <c r="I75" s="129"/>
      <c r="J75" s="129"/>
      <c r="K75" s="5">
        <f>IF(AND(N72=TRUE,N73=TRUE,F78&gt;=K73),1,0)+IF(F78&gt;=L73,10,0)+IF(F78&gt;=M73,100,0)</f>
        <v>0</v>
      </c>
    </row>
    <row r="76" spans="1:10" ht="15">
      <c r="A76" s="132"/>
      <c r="B76" s="137"/>
      <c r="C76" s="32" t="s">
        <v>19</v>
      </c>
      <c r="D76" s="1"/>
      <c r="E76" s="12"/>
      <c r="F76" s="12"/>
      <c r="G76" s="13"/>
      <c r="H76" s="129"/>
      <c r="I76" s="129"/>
      <c r="J76" s="129"/>
    </row>
    <row r="77" spans="1:10" ht="15">
      <c r="A77" s="132"/>
      <c r="B77" s="137"/>
      <c r="C77" s="32" t="s">
        <v>62</v>
      </c>
      <c r="D77" s="1"/>
      <c r="E77" s="12"/>
      <c r="F77" s="12"/>
      <c r="G77" s="13"/>
      <c r="H77" s="129"/>
      <c r="I77" s="129"/>
      <c r="J77" s="129"/>
    </row>
    <row r="78" spans="1:10" ht="15">
      <c r="A78" s="132"/>
      <c r="B78" s="137"/>
      <c r="C78" s="11" t="s">
        <v>20</v>
      </c>
      <c r="D78" s="14"/>
      <c r="E78" s="12"/>
      <c r="F78" s="15">
        <f>IF(D74="",0,1)+IF(D75="",0,1)+IF(D76="",0,1)+IF(D77="",0,1)</f>
        <v>0</v>
      </c>
      <c r="G78" s="13"/>
      <c r="H78" s="129"/>
      <c r="I78" s="129"/>
      <c r="J78" s="129"/>
    </row>
    <row r="79" spans="1:10" ht="6.75" customHeight="1" thickBot="1">
      <c r="A79" s="133"/>
      <c r="B79" s="138"/>
      <c r="C79" s="16"/>
      <c r="D79" s="17"/>
      <c r="E79" s="17"/>
      <c r="F79" s="17"/>
      <c r="G79" s="18"/>
      <c r="H79" s="130"/>
      <c r="I79" s="130"/>
      <c r="J79" s="130"/>
    </row>
    <row r="80" spans="1:10" ht="15" customHeight="1" thickBot="1">
      <c r="A80" s="109"/>
      <c r="B80" s="110" t="s">
        <v>23</v>
      </c>
      <c r="C80" s="111"/>
      <c r="D80" s="111"/>
      <c r="E80" s="111"/>
      <c r="F80" s="111"/>
      <c r="G80" s="111"/>
      <c r="H80" s="111"/>
      <c r="I80" s="111"/>
      <c r="J80" s="112"/>
    </row>
    <row r="81" spans="1:10" ht="6.75" customHeight="1">
      <c r="A81" s="131">
        <v>8</v>
      </c>
      <c r="B81" s="134" t="s">
        <v>83</v>
      </c>
      <c r="C81" s="8"/>
      <c r="D81" s="9"/>
      <c r="E81" s="9"/>
      <c r="F81" s="9"/>
      <c r="G81" s="10"/>
      <c r="H81" s="128">
        <f>IF(OR(K85=1,K85=101),K82,"")</f>
      </c>
      <c r="I81" s="128">
        <f>IF(K85=11,L82,"")</f>
      </c>
      <c r="J81" s="128">
        <f>IF(K85=111,M82,"")</f>
      </c>
    </row>
    <row r="82" spans="1:14" ht="15">
      <c r="A82" s="132"/>
      <c r="B82" s="135"/>
      <c r="C82" s="11" t="s">
        <v>97</v>
      </c>
      <c r="D82" s="19"/>
      <c r="E82" s="33" t="b">
        <v>1</v>
      </c>
      <c r="F82" s="19"/>
      <c r="G82" s="20"/>
      <c r="H82" s="129"/>
      <c r="I82" s="129"/>
      <c r="J82" s="129"/>
      <c r="K82" s="5">
        <v>50</v>
      </c>
      <c r="L82" s="6">
        <v>100</v>
      </c>
      <c r="M82" s="6">
        <v>200</v>
      </c>
      <c r="N82" s="90" t="b">
        <v>0</v>
      </c>
    </row>
    <row r="83" spans="1:14" ht="15">
      <c r="A83" s="132"/>
      <c r="B83" s="135"/>
      <c r="C83" s="11" t="s">
        <v>167</v>
      </c>
      <c r="D83" s="19"/>
      <c r="E83" s="31" t="b">
        <v>1</v>
      </c>
      <c r="F83" s="12"/>
      <c r="G83" s="13"/>
      <c r="H83" s="129"/>
      <c r="I83" s="129"/>
      <c r="J83" s="129"/>
      <c r="K83" s="6">
        <v>3</v>
      </c>
      <c r="N83" s="90" t="b">
        <v>0</v>
      </c>
    </row>
    <row r="84" spans="1:14" ht="15">
      <c r="A84" s="132"/>
      <c r="B84" s="135"/>
      <c r="C84" s="30" t="s">
        <v>166</v>
      </c>
      <c r="D84" s="2"/>
      <c r="E84" s="31"/>
      <c r="F84" s="12"/>
      <c r="G84" s="13"/>
      <c r="H84" s="129"/>
      <c r="I84" s="129"/>
      <c r="J84" s="129"/>
      <c r="K84" s="6"/>
      <c r="N84" s="90"/>
    </row>
    <row r="85" spans="1:14" ht="15">
      <c r="A85" s="132"/>
      <c r="B85" s="135"/>
      <c r="C85" s="87" t="s">
        <v>63</v>
      </c>
      <c r="D85" s="2"/>
      <c r="E85" s="31"/>
      <c r="F85" s="12"/>
      <c r="G85" s="13"/>
      <c r="H85" s="129"/>
      <c r="I85" s="129"/>
      <c r="J85" s="129"/>
      <c r="K85" s="5">
        <f>IF(AND(N82=TRUE,D84&gt;=1,D85&gt;=K83),1,0)+IF(D86&lt;&gt;"",10,0)+IF(N83=TRUE,100,0)</f>
        <v>0</v>
      </c>
      <c r="N85" s="90"/>
    </row>
    <row r="86" spans="1:11" ht="15">
      <c r="A86" s="132"/>
      <c r="B86" s="135"/>
      <c r="C86" s="32" t="s">
        <v>82</v>
      </c>
      <c r="D86" s="1"/>
      <c r="E86" s="12"/>
      <c r="F86" s="12"/>
      <c r="G86" s="13"/>
      <c r="H86" s="129"/>
      <c r="I86" s="129"/>
      <c r="J86" s="129"/>
      <c r="K86" s="4"/>
    </row>
    <row r="87" spans="1:10" ht="6.75" customHeight="1" thickBot="1">
      <c r="A87" s="133"/>
      <c r="B87" s="136"/>
      <c r="C87" s="16"/>
      <c r="D87" s="17"/>
      <c r="E87" s="17"/>
      <c r="F87" s="17"/>
      <c r="G87" s="18"/>
      <c r="H87" s="130"/>
      <c r="I87" s="130"/>
      <c r="J87" s="130"/>
    </row>
    <row r="88" spans="1:10" ht="6.75" customHeight="1">
      <c r="A88" s="131">
        <v>9</v>
      </c>
      <c r="B88" s="134" t="s">
        <v>64</v>
      </c>
      <c r="C88" s="8"/>
      <c r="D88" s="9"/>
      <c r="E88" s="9"/>
      <c r="F88" s="9"/>
      <c r="G88" s="10"/>
      <c r="H88" s="128">
        <f>IF(OR(K91=1,K91=101),K89,"")</f>
      </c>
      <c r="I88" s="128">
        <f>IF(K91=11,L89,"")</f>
      </c>
      <c r="J88" s="128">
        <f>IF(K91=111,M89,"")</f>
      </c>
    </row>
    <row r="89" spans="1:14" ht="15">
      <c r="A89" s="132"/>
      <c r="B89" s="135"/>
      <c r="C89" s="32" t="s">
        <v>170</v>
      </c>
      <c r="D89" s="19"/>
      <c r="E89" s="33" t="b">
        <v>1</v>
      </c>
      <c r="F89" s="19"/>
      <c r="G89" s="20"/>
      <c r="H89" s="129"/>
      <c r="I89" s="129"/>
      <c r="J89" s="129"/>
      <c r="K89" s="5">
        <v>100</v>
      </c>
      <c r="L89" s="6">
        <v>200</v>
      </c>
      <c r="M89" s="6">
        <v>300</v>
      </c>
      <c r="N89" s="90" t="b">
        <v>0</v>
      </c>
    </row>
    <row r="90" spans="1:13" ht="15">
      <c r="A90" s="132"/>
      <c r="B90" s="135"/>
      <c r="C90" s="30" t="s">
        <v>166</v>
      </c>
      <c r="D90" s="119"/>
      <c r="E90" s="119"/>
      <c r="F90" s="120">
        <f>D84</f>
        <v>0</v>
      </c>
      <c r="G90" s="20"/>
      <c r="H90" s="129"/>
      <c r="I90" s="129"/>
      <c r="J90" s="129"/>
      <c r="K90" s="6"/>
      <c r="M90" s="6">
        <v>2</v>
      </c>
    </row>
    <row r="91" spans="1:11" ht="15">
      <c r="A91" s="132"/>
      <c r="B91" s="135"/>
      <c r="C91" s="32" t="s">
        <v>168</v>
      </c>
      <c r="D91" s="2"/>
      <c r="G91" s="13"/>
      <c r="H91" s="129"/>
      <c r="I91" s="129"/>
      <c r="J91" s="129"/>
      <c r="K91" s="5">
        <f>IF(OR(N89=TRUE,F92&gt;0),1,0)+IF(AND(N89=TRUE,F92=1),10,0)+IF(D94&gt;=M90,100,0)</f>
        <v>0</v>
      </c>
    </row>
    <row r="92" spans="1:11" ht="15">
      <c r="A92" s="132"/>
      <c r="B92" s="135"/>
      <c r="C92" s="72" t="s">
        <v>171</v>
      </c>
      <c r="D92" s="34"/>
      <c r="E92" s="12"/>
      <c r="F92" s="22">
        <f>IF(F90=0,0,IF(D91&gt;F90,1,D91/F90))</f>
        <v>0</v>
      </c>
      <c r="G92" s="13"/>
      <c r="H92" s="129"/>
      <c r="I92" s="129"/>
      <c r="J92" s="129"/>
      <c r="K92" s="6"/>
    </row>
    <row r="93" spans="1:10" ht="15">
      <c r="A93" s="132"/>
      <c r="B93" s="135"/>
      <c r="C93" s="30" t="s">
        <v>169</v>
      </c>
      <c r="D93" s="14"/>
      <c r="E93" s="12"/>
      <c r="F93" s="15">
        <f>D85</f>
        <v>0</v>
      </c>
      <c r="G93" s="13"/>
      <c r="H93" s="129"/>
      <c r="I93" s="129"/>
      <c r="J93" s="129"/>
    </row>
    <row r="94" spans="1:10" ht="15">
      <c r="A94" s="132"/>
      <c r="B94" s="135"/>
      <c r="C94" s="32" t="s">
        <v>168</v>
      </c>
      <c r="D94" s="2"/>
      <c r="E94" s="12"/>
      <c r="F94" s="12"/>
      <c r="G94" s="13"/>
      <c r="H94" s="129"/>
      <c r="I94" s="129"/>
      <c r="J94" s="129"/>
    </row>
    <row r="95" spans="1:10" ht="15">
      <c r="A95" s="132"/>
      <c r="B95" s="135"/>
      <c r="C95" s="72" t="s">
        <v>57</v>
      </c>
      <c r="D95" s="14"/>
      <c r="E95" s="12"/>
      <c r="F95" s="22">
        <f>IF(F93=0,0,IF(D94&gt;F93,1,D94/F93))</f>
        <v>0</v>
      </c>
      <c r="G95" s="13"/>
      <c r="H95" s="129"/>
      <c r="I95" s="129"/>
      <c r="J95" s="129"/>
    </row>
    <row r="96" spans="1:10" ht="6.75" customHeight="1" thickBot="1">
      <c r="A96" s="133"/>
      <c r="B96" s="136"/>
      <c r="C96" s="16"/>
      <c r="D96" s="17"/>
      <c r="E96" s="17"/>
      <c r="F96" s="17"/>
      <c r="G96" s="18"/>
      <c r="H96" s="130"/>
      <c r="I96" s="130"/>
      <c r="J96" s="130"/>
    </row>
    <row r="97" spans="1:10" ht="15" customHeight="1" thickBot="1">
      <c r="A97" s="109"/>
      <c r="B97" s="111"/>
      <c r="C97" s="111"/>
      <c r="D97" s="111"/>
      <c r="E97" s="111"/>
      <c r="F97" s="111"/>
      <c r="G97" s="111"/>
      <c r="H97" s="111"/>
      <c r="I97" s="111"/>
      <c r="J97" s="112"/>
    </row>
    <row r="98" spans="8:10" ht="15">
      <c r="H98" s="35">
        <f>SUM(H6:H96)</f>
        <v>0</v>
      </c>
      <c r="I98" s="35">
        <f>SUM(I6:I96)</f>
        <v>0</v>
      </c>
      <c r="J98" s="35">
        <f>SUM(J6:J96)</f>
        <v>0</v>
      </c>
    </row>
    <row r="99" spans="1:13" ht="15.75" thickBot="1">
      <c r="A99" s="36">
        <f>IF(D99=1,"®","")</f>
      </c>
      <c r="B99" s="86" t="s">
        <v>84</v>
      </c>
      <c r="C99" s="37"/>
      <c r="D99" s="38">
        <f>IF(AND(J99&gt;=K99,J101&gt;=K101),1,0)+IF(AND(J99&gt;=L99,J101&gt;=L101),10,0)+IF(AND(J99&gt;=M99,J101&gt;=M101),100,0)</f>
        <v>0</v>
      </c>
      <c r="F99" s="39" t="s">
        <v>28</v>
      </c>
      <c r="G99" s="39"/>
      <c r="H99" s="39"/>
      <c r="I99" s="39"/>
      <c r="J99" s="40">
        <f>H98+I98+J98</f>
        <v>0</v>
      </c>
      <c r="K99" s="5">
        <v>550</v>
      </c>
      <c r="L99" s="6">
        <v>800</v>
      </c>
      <c r="M99" s="6">
        <v>1100</v>
      </c>
    </row>
    <row r="100" spans="1:10" ht="15">
      <c r="A100" s="36">
        <f>IF(D99=11,"®","")</f>
      </c>
      <c r="B100" s="86" t="s">
        <v>85</v>
      </c>
      <c r="C100" s="37"/>
      <c r="D100" s="41"/>
      <c r="E100" s="39"/>
      <c r="F100" s="42"/>
      <c r="G100" s="42"/>
      <c r="H100" s="43">
        <f>COUNTIF(H6:H96,"&gt;0")</f>
        <v>0</v>
      </c>
      <c r="I100" s="43">
        <f>COUNTIF(I6:I96,"&gt;0")</f>
        <v>0</v>
      </c>
      <c r="J100" s="43">
        <f>COUNTIF(J6:J96,"&gt;0")</f>
        <v>0</v>
      </c>
    </row>
    <row r="101" spans="1:13" ht="15.75" thickBot="1">
      <c r="A101" s="36">
        <f>IF(D99=111,"®","")</f>
      </c>
      <c r="B101" s="86" t="s">
        <v>86</v>
      </c>
      <c r="C101" s="37"/>
      <c r="D101" s="37"/>
      <c r="F101" s="39" t="s">
        <v>29</v>
      </c>
      <c r="G101" s="42"/>
      <c r="I101" s="44"/>
      <c r="J101" s="45">
        <f>H100+I100+J100</f>
        <v>0</v>
      </c>
      <c r="K101" s="5">
        <v>6</v>
      </c>
      <c r="L101" s="6">
        <v>7</v>
      </c>
      <c r="M101" s="6">
        <v>7</v>
      </c>
    </row>
    <row r="103" ht="20.25">
      <c r="B103" s="46"/>
    </row>
  </sheetData>
  <sheetProtection password="C664" sheet="1" selectLockedCells="1"/>
  <mergeCells count="47">
    <mergeCell ref="I6:I16"/>
    <mergeCell ref="J6:J16"/>
    <mergeCell ref="A28:A34"/>
    <mergeCell ref="B28:B34"/>
    <mergeCell ref="H28:H34"/>
    <mergeCell ref="I28:I34"/>
    <mergeCell ref="J28:J34"/>
    <mergeCell ref="A18:A27"/>
    <mergeCell ref="H18:H27"/>
    <mergeCell ref="A1:J1"/>
    <mergeCell ref="A2:J2"/>
    <mergeCell ref="I18:I27"/>
    <mergeCell ref="J18:J27"/>
    <mergeCell ref="B18:B27"/>
    <mergeCell ref="I65:I70"/>
    <mergeCell ref="J65:J70"/>
    <mergeCell ref="A6:A16"/>
    <mergeCell ref="B6:B16"/>
    <mergeCell ref="H6:H16"/>
    <mergeCell ref="B81:B87"/>
    <mergeCell ref="H81:H87"/>
    <mergeCell ref="I81:I87"/>
    <mergeCell ref="A49:A64"/>
    <mergeCell ref="B49:B64"/>
    <mergeCell ref="H49:H64"/>
    <mergeCell ref="I49:I64"/>
    <mergeCell ref="I71:I79"/>
    <mergeCell ref="J81:J87"/>
    <mergeCell ref="J36:J48"/>
    <mergeCell ref="A36:A48"/>
    <mergeCell ref="B36:B48"/>
    <mergeCell ref="H36:H48"/>
    <mergeCell ref="I36:I48"/>
    <mergeCell ref="J49:J64"/>
    <mergeCell ref="B65:B70"/>
    <mergeCell ref="J71:J79"/>
    <mergeCell ref="A81:A87"/>
    <mergeCell ref="J88:J96"/>
    <mergeCell ref="A65:A70"/>
    <mergeCell ref="H65:H70"/>
    <mergeCell ref="A88:A96"/>
    <mergeCell ref="B88:B96"/>
    <mergeCell ref="H88:H96"/>
    <mergeCell ref="I88:I96"/>
    <mergeCell ref="A71:A79"/>
    <mergeCell ref="B71:B79"/>
    <mergeCell ref="H71:H79"/>
  </mergeCells>
  <dataValidations count="11">
    <dataValidation type="date" allowBlank="1" showInputMessage="1" showErrorMessage="1" errorTitle="Date Out of Range" error="Date must be during the charter year." sqref="D37">
      <formula1>41913</formula1>
      <formula2>42643</formula2>
    </dataValidation>
    <dataValidation type="whole" operator="greaterThanOrEqual" allowBlank="1" showInputMessage="1" showErrorMessage="1" errorTitle="Number Invalid" error="Must be whole number." sqref="D20:D24 D68:D69 D63 D90:E90">
      <formula1>0</formula1>
    </dataValidation>
    <dataValidation type="whole" operator="greaterThanOrEqual" allowBlank="1" showInputMessage="1" showErrorMessage="1" errorTitle="Number Invalid" error="Must be whole number." sqref="D85">
      <formula1>1</formula1>
    </dataValidation>
    <dataValidation type="whole" allowBlank="1" showInputMessage="1" showErrorMessage="1" errorTitle="Number Invalid" error="Must be whole number not greater than the total number of committee members." sqref="D94">
      <formula1>0</formula1>
      <formula2>F93</formula2>
    </dataValidation>
    <dataValidation type="whole" operator="greaterThanOrEqual" allowBlank="1" showInputMessage="1" showErrorMessage="1" errorTitle="Number Invalid" error="Must be whole number not greater than number eligible to reregister.  (Cell F33)" sqref="D39">
      <formula1>0</formula1>
    </dataValidation>
    <dataValidation type="date" allowBlank="1" showInputMessage="1" showErrorMessage="1" errorTitle="Date Out of Range" error="Date must be during 2016." sqref="D86 D7:D14 D19 D41:D46 D54:D60 D74:D77">
      <formula1>42370</formula1>
      <formula2>42735</formula2>
    </dataValidation>
    <dataValidation type="whole" operator="greaterThan" allowBlank="1" showInputMessage="1" showErrorMessage="1" errorTitle="Number Invalid" error="Must be whole number." sqref="D29">
      <formula1>0</formula1>
    </dataValidation>
    <dataValidation type="whole" allowBlank="1" showInputMessage="1" showErrorMessage="1" errorTitle="Number Invalid" error="Must be whole number that is no greater than the number elibile to retain. (Cell F30)" sqref="D32">
      <formula1>0</formula1>
      <formula2>F29</formula2>
    </dataValidation>
    <dataValidation type="whole" allowBlank="1" showInputMessage="1" showErrorMessage="1" errorTitle="Number Invalid" error="Must be whole number that is no greater than the end of charter membership. (Cell F30)" sqref="D30">
      <formula1>0</formula1>
      <formula2>F29</formula2>
    </dataValidation>
    <dataValidation type="whole" allowBlank="1" showInputMessage="1" showErrorMessage="1" errorTitle="Number Invalid" error="Must be whole number not greater than the total number of assistant Scoutmasters." sqref="D84">
      <formula1>0</formula1>
      <formula2>F83</formula2>
    </dataValidation>
    <dataValidation type="whole" allowBlank="1" showInputMessage="1" showErrorMessage="1" errorTitle="Number Invalid" error="Must be whole number not greater than the total number of mates." sqref="D91">
      <formula1>0</formula1>
      <formula2>F90</formula2>
    </dataValidation>
  </dataValidations>
  <printOptions horizontalCentered="1"/>
  <pageMargins left="0.4" right="0.4" top="0.5" bottom="0.5" header="0.3" footer="0.3"/>
  <pageSetup fitToHeight="2" orientation="portrait" scale="77" r:id="rId3"/>
  <rowBreaks count="1" manualBreakCount="1">
    <brk id="64" max="255"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showGridLines="0" workbookViewId="0" topLeftCell="A1">
      <selection activeCell="A3" sqref="A3"/>
    </sheetView>
  </sheetViews>
  <sheetFormatPr defaultColWidth="9.140625" defaultRowHeight="15"/>
  <cols>
    <col min="1" max="1" width="6.8515625" style="51" customWidth="1"/>
    <col min="2" max="2" width="41.00390625" style="50" customWidth="1"/>
    <col min="3" max="5" width="25.7109375" style="52" customWidth="1"/>
    <col min="6" max="8" width="9.140625" style="50" customWidth="1"/>
    <col min="9" max="11" width="9.140625" style="50" hidden="1" customWidth="1"/>
    <col min="12" max="16384" width="9.140625" style="50" customWidth="1"/>
  </cols>
  <sheetData>
    <row r="1" spans="1:8" s="49" customFormat="1" ht="30" customHeight="1">
      <c r="A1" s="145" t="str">
        <f>"Ship "&amp;'Setup &amp; Instructions'!C5&amp;" of "&amp;'Setup &amp; Instructions'!C7&amp;" District"</f>
        <v>Ship  of  District</v>
      </c>
      <c r="B1" s="145"/>
      <c r="C1" s="145"/>
      <c r="D1" s="145"/>
      <c r="E1" s="145"/>
      <c r="F1" s="145"/>
      <c r="G1" s="145"/>
      <c r="H1" s="145"/>
    </row>
    <row r="2" spans="1:8" ht="24">
      <c r="A2" s="146" t="s">
        <v>152</v>
      </c>
      <c r="B2" s="146"/>
      <c r="C2" s="146"/>
      <c r="D2" s="146"/>
      <c r="E2" s="146"/>
      <c r="F2" s="146"/>
      <c r="G2" s="146"/>
      <c r="H2" s="146"/>
    </row>
    <row r="3" ht="14.25" thickBot="1"/>
    <row r="4" spans="1:8" ht="36.75" customHeight="1" thickBot="1">
      <c r="A4" s="147" t="s">
        <v>30</v>
      </c>
      <c r="B4" s="95" t="s">
        <v>0</v>
      </c>
      <c r="C4" s="96" t="s">
        <v>31</v>
      </c>
      <c r="D4" s="96" t="s">
        <v>32</v>
      </c>
      <c r="E4" s="96" t="s">
        <v>33</v>
      </c>
      <c r="F4" s="97" t="s">
        <v>1</v>
      </c>
      <c r="G4" s="97" t="s">
        <v>2</v>
      </c>
      <c r="H4" s="98" t="s">
        <v>3</v>
      </c>
    </row>
    <row r="5" spans="1:8" ht="21.75" customHeight="1">
      <c r="A5" s="148"/>
      <c r="B5" s="99" t="s">
        <v>21</v>
      </c>
      <c r="C5" s="142"/>
      <c r="D5" s="149"/>
      <c r="E5" s="149"/>
      <c r="F5" s="144" t="s">
        <v>34</v>
      </c>
      <c r="G5" s="144"/>
      <c r="H5" s="100">
        <v>200</v>
      </c>
    </row>
    <row r="6" spans="1:11" ht="69" customHeight="1">
      <c r="A6" s="75" t="s">
        <v>35</v>
      </c>
      <c r="B6" s="76" t="s">
        <v>91</v>
      </c>
      <c r="C6" s="77" t="s">
        <v>88</v>
      </c>
      <c r="D6" s="77" t="s">
        <v>89</v>
      </c>
      <c r="E6" s="77" t="s">
        <v>90</v>
      </c>
      <c r="F6" s="53">
        <v>50</v>
      </c>
      <c r="G6" s="53">
        <v>100</v>
      </c>
      <c r="H6" s="54">
        <v>200</v>
      </c>
      <c r="I6" s="50">
        <f>'Data Entry'!H6</f>
      </c>
      <c r="J6" s="50">
        <f>'Data Entry'!I6</f>
      </c>
      <c r="K6" s="50">
        <f>'Data Entry'!J6</f>
      </c>
    </row>
    <row r="7" spans="1:8" ht="21.75" customHeight="1">
      <c r="A7" s="101" t="s">
        <v>36</v>
      </c>
      <c r="B7" s="99" t="s">
        <v>22</v>
      </c>
      <c r="C7" s="142"/>
      <c r="D7" s="143"/>
      <c r="E7" s="143"/>
      <c r="F7" s="144" t="s">
        <v>34</v>
      </c>
      <c r="G7" s="144"/>
      <c r="H7" s="100">
        <v>500</v>
      </c>
    </row>
    <row r="8" spans="1:11" ht="69" customHeight="1">
      <c r="A8" s="75" t="s">
        <v>37</v>
      </c>
      <c r="B8" s="78" t="s">
        <v>99</v>
      </c>
      <c r="C8" s="79" t="s">
        <v>98</v>
      </c>
      <c r="D8" s="77" t="s">
        <v>65</v>
      </c>
      <c r="E8" s="77" t="s">
        <v>66</v>
      </c>
      <c r="F8" s="53">
        <v>100</v>
      </c>
      <c r="G8" s="53">
        <v>200</v>
      </c>
      <c r="H8" s="54">
        <v>300</v>
      </c>
      <c r="I8" s="50">
        <f>'Data Entry'!H18</f>
      </c>
      <c r="J8" s="50">
        <f>'Data Entry'!I18</f>
      </c>
      <c r="K8" s="50">
        <f>'Data Entry'!J18</f>
      </c>
    </row>
    <row r="9" spans="1:11" ht="55.5" customHeight="1">
      <c r="A9" s="75" t="s">
        <v>38</v>
      </c>
      <c r="B9" s="80" t="s">
        <v>39</v>
      </c>
      <c r="C9" s="79" t="s">
        <v>153</v>
      </c>
      <c r="D9" s="77" t="s">
        <v>67</v>
      </c>
      <c r="E9" s="77" t="s">
        <v>68</v>
      </c>
      <c r="F9" s="53">
        <v>50</v>
      </c>
      <c r="G9" s="53">
        <v>100</v>
      </c>
      <c r="H9" s="54">
        <v>200</v>
      </c>
      <c r="I9" s="50">
        <f>'Data Entry'!H28</f>
      </c>
      <c r="J9" s="50">
        <f>'Data Entry'!I28</f>
      </c>
      <c r="K9" s="50">
        <f>'Data Entry'!J28</f>
      </c>
    </row>
    <row r="10" spans="1:8" ht="21.75" customHeight="1">
      <c r="A10" s="101" t="s">
        <v>36</v>
      </c>
      <c r="B10" s="99" t="s">
        <v>24</v>
      </c>
      <c r="C10" s="142"/>
      <c r="D10" s="143"/>
      <c r="E10" s="143"/>
      <c r="F10" s="144" t="s">
        <v>34</v>
      </c>
      <c r="G10" s="144"/>
      <c r="H10" s="102">
        <v>800</v>
      </c>
    </row>
    <row r="11" spans="1:11" ht="57.75" customHeight="1">
      <c r="A11" s="75" t="s">
        <v>40</v>
      </c>
      <c r="B11" s="76" t="s">
        <v>103</v>
      </c>
      <c r="C11" s="79" t="s">
        <v>100</v>
      </c>
      <c r="D11" s="79" t="s">
        <v>101</v>
      </c>
      <c r="E11" s="79" t="s">
        <v>102</v>
      </c>
      <c r="F11" s="53">
        <v>50</v>
      </c>
      <c r="G11" s="53">
        <v>100</v>
      </c>
      <c r="H11" s="54">
        <v>200</v>
      </c>
      <c r="I11" s="50">
        <f>'Data Entry'!H36</f>
      </c>
      <c r="J11" s="50">
        <f>'Data Entry'!I36</f>
      </c>
      <c r="K11" s="50">
        <f>'Data Entry'!J36</f>
      </c>
    </row>
    <row r="12" spans="1:11" ht="60.75" customHeight="1">
      <c r="A12" s="75" t="s">
        <v>41</v>
      </c>
      <c r="B12" s="81" t="s">
        <v>107</v>
      </c>
      <c r="C12" s="79" t="s">
        <v>104</v>
      </c>
      <c r="D12" s="77" t="s">
        <v>105</v>
      </c>
      <c r="E12" s="77" t="s">
        <v>106</v>
      </c>
      <c r="F12" s="53">
        <v>50</v>
      </c>
      <c r="G12" s="53">
        <v>100</v>
      </c>
      <c r="H12" s="54">
        <v>200</v>
      </c>
      <c r="I12" s="50">
        <f>'Data Entry'!H49</f>
      </c>
      <c r="J12" s="50">
        <f>'Data Entry'!I49</f>
      </c>
      <c r="K12" s="50">
        <f>'Data Entry'!J49</f>
      </c>
    </row>
    <row r="13" spans="1:11" ht="56.25" customHeight="1">
      <c r="A13" s="75" t="s">
        <v>42</v>
      </c>
      <c r="B13" s="81" t="s">
        <v>111</v>
      </c>
      <c r="C13" s="79" t="s">
        <v>108</v>
      </c>
      <c r="D13" s="77" t="s">
        <v>109</v>
      </c>
      <c r="E13" s="77" t="s">
        <v>110</v>
      </c>
      <c r="F13" s="53">
        <v>50</v>
      </c>
      <c r="G13" s="53">
        <v>100</v>
      </c>
      <c r="H13" s="54">
        <v>200</v>
      </c>
      <c r="I13" s="50">
        <f>'Data Entry'!H65</f>
      </c>
      <c r="J13" s="50">
        <f>'Data Entry'!I65</f>
      </c>
      <c r="K13" s="50">
        <f>'Data Entry'!J65</f>
      </c>
    </row>
    <row r="14" spans="1:11" ht="46.5" customHeight="1">
      <c r="A14" s="75" t="s">
        <v>43</v>
      </c>
      <c r="B14" s="76" t="s">
        <v>70</v>
      </c>
      <c r="C14" s="79" t="s">
        <v>69</v>
      </c>
      <c r="D14" s="79" t="s">
        <v>45</v>
      </c>
      <c r="E14" s="79" t="s">
        <v>58</v>
      </c>
      <c r="F14" s="53">
        <v>50</v>
      </c>
      <c r="G14" s="53">
        <v>100</v>
      </c>
      <c r="H14" s="54">
        <v>200</v>
      </c>
      <c r="I14" s="50">
        <f>'Data Entry'!H71</f>
      </c>
      <c r="J14" s="50">
        <f>'Data Entry'!I71</f>
      </c>
      <c r="K14" s="50">
        <f>'Data Entry'!J71</f>
      </c>
    </row>
    <row r="15" spans="1:8" ht="21.75" customHeight="1">
      <c r="A15" s="101" t="s">
        <v>36</v>
      </c>
      <c r="B15" s="99" t="s">
        <v>47</v>
      </c>
      <c r="C15" s="142"/>
      <c r="D15" s="143"/>
      <c r="E15" s="143"/>
      <c r="F15" s="144" t="s">
        <v>34</v>
      </c>
      <c r="G15" s="144"/>
      <c r="H15" s="100">
        <v>500</v>
      </c>
    </row>
    <row r="16" spans="1:11" ht="59.25" customHeight="1">
      <c r="A16" s="75" t="s">
        <v>44</v>
      </c>
      <c r="B16" s="76" t="s">
        <v>114</v>
      </c>
      <c r="C16" s="79" t="s">
        <v>112</v>
      </c>
      <c r="D16" s="79" t="s">
        <v>113</v>
      </c>
      <c r="E16" s="79" t="s">
        <v>154</v>
      </c>
      <c r="F16" s="53">
        <v>50</v>
      </c>
      <c r="G16" s="53">
        <v>100</v>
      </c>
      <c r="H16" s="54">
        <v>200</v>
      </c>
      <c r="I16" s="50">
        <f>'Data Entry'!H81</f>
      </c>
      <c r="J16" s="50">
        <f>'Data Entry'!I81</f>
      </c>
      <c r="K16" s="50">
        <f>'Data Entry'!J81</f>
      </c>
    </row>
    <row r="17" spans="1:11" ht="83.25" customHeight="1" thickBot="1">
      <c r="A17" s="82" t="s">
        <v>46</v>
      </c>
      <c r="B17" s="83" t="s">
        <v>116</v>
      </c>
      <c r="C17" s="84" t="s">
        <v>155</v>
      </c>
      <c r="D17" s="85" t="s">
        <v>156</v>
      </c>
      <c r="E17" s="85" t="s">
        <v>115</v>
      </c>
      <c r="F17" s="55">
        <v>100</v>
      </c>
      <c r="G17" s="55">
        <v>200</v>
      </c>
      <c r="H17" s="56">
        <v>300</v>
      </c>
      <c r="I17" s="50">
        <f>'Data Entry'!H88</f>
      </c>
      <c r="J17" s="50">
        <f>'Data Entry'!I88</f>
      </c>
      <c r="K17" s="50">
        <f>'Data Entry'!J88</f>
      </c>
    </row>
    <row r="18" spans="5:8" ht="22.5" customHeight="1">
      <c r="E18" s="57"/>
      <c r="F18" s="58"/>
      <c r="G18" s="58"/>
      <c r="H18" s="58"/>
    </row>
    <row r="19" spans="1:8" ht="18.75" customHeight="1" thickBot="1">
      <c r="A19" s="59" t="str">
        <f>IF('Data Entry'!D99=1,"ý","o")</f>
        <v>o</v>
      </c>
      <c r="B19" s="60" t="s">
        <v>71</v>
      </c>
      <c r="C19" s="61"/>
      <c r="E19" s="62" t="s">
        <v>49</v>
      </c>
      <c r="H19" s="63">
        <f>'Data Entry'!J99</f>
        <v>0</v>
      </c>
    </row>
    <row r="20" spans="1:5" ht="18.75" customHeight="1">
      <c r="A20" s="59" t="str">
        <f>IF('Data Entry'!D99=11,"ý","o")</f>
        <v>o</v>
      </c>
      <c r="B20" s="60" t="s">
        <v>72</v>
      </c>
      <c r="C20" s="61"/>
      <c r="E20" s="62"/>
    </row>
    <row r="21" spans="1:8" ht="18.75" customHeight="1" thickBot="1">
      <c r="A21" s="59" t="str">
        <f>IF('Data Entry'!D99=111,"ý","o")</f>
        <v>o</v>
      </c>
      <c r="B21" s="60" t="s">
        <v>73</v>
      </c>
      <c r="C21" s="61"/>
      <c r="D21" s="61"/>
      <c r="E21" s="62" t="s">
        <v>50</v>
      </c>
      <c r="H21" s="64">
        <f>'Data Entry'!J101</f>
        <v>0</v>
      </c>
    </row>
    <row r="22" spans="1:8" ht="18.75" customHeight="1">
      <c r="A22" s="65"/>
      <c r="E22" s="62"/>
      <c r="F22" s="62"/>
      <c r="G22" s="62"/>
      <c r="H22" s="62"/>
    </row>
    <row r="23" spans="1:2" ht="18.75" customHeight="1">
      <c r="A23" s="66" t="s">
        <v>48</v>
      </c>
      <c r="B23" s="67" t="s">
        <v>119</v>
      </c>
    </row>
    <row r="24" ht="14.25" customHeight="1">
      <c r="A24" s="65"/>
    </row>
    <row r="25" spans="1:3" ht="12.75" customHeight="1">
      <c r="A25" s="66" t="s">
        <v>48</v>
      </c>
      <c r="B25" s="68" t="s">
        <v>51</v>
      </c>
      <c r="C25" s="50"/>
    </row>
    <row r="26" ht="29.25" customHeight="1">
      <c r="C26" s="50"/>
    </row>
    <row r="27" spans="2:4" ht="13.5">
      <c r="B27" s="91" t="s">
        <v>117</v>
      </c>
      <c r="C27" s="92"/>
      <c r="D27" s="69" t="s">
        <v>52</v>
      </c>
    </row>
    <row r="28" spans="2:3" ht="21" customHeight="1">
      <c r="B28" s="91"/>
      <c r="C28" s="92"/>
    </row>
    <row r="29" spans="2:4" ht="13.5">
      <c r="B29" s="91" t="s">
        <v>118</v>
      </c>
      <c r="C29" s="92"/>
      <c r="D29" s="69" t="s">
        <v>52</v>
      </c>
    </row>
    <row r="30" spans="2:3" ht="21" customHeight="1">
      <c r="B30" s="92"/>
      <c r="C30" s="92"/>
    </row>
    <row r="31" spans="2:4" ht="13.5">
      <c r="B31" s="91" t="s">
        <v>53</v>
      </c>
      <c r="C31" s="92"/>
      <c r="D31" s="69" t="s">
        <v>52</v>
      </c>
    </row>
    <row r="32" spans="1:3" ht="21" customHeight="1">
      <c r="A32" s="52"/>
      <c r="C32" s="50"/>
    </row>
    <row r="33" spans="1:3" ht="12.75">
      <c r="A33" s="52"/>
      <c r="B33" s="70" t="s">
        <v>144</v>
      </c>
      <c r="C33" s="50"/>
    </row>
    <row r="34" spans="1:3" ht="18" customHeight="1">
      <c r="A34" s="52"/>
      <c r="B34" s="70"/>
      <c r="C34" s="50"/>
    </row>
    <row r="35" ht="13.5">
      <c r="B35" s="71"/>
    </row>
    <row r="36" ht="13.5">
      <c r="B36" s="71"/>
    </row>
  </sheetData>
  <sheetProtection password="C664" sheet="1" selectLockedCells="1" selectUnlockedCells="1"/>
  <mergeCells count="11">
    <mergeCell ref="A1:H1"/>
    <mergeCell ref="A2:H2"/>
    <mergeCell ref="A4:A5"/>
    <mergeCell ref="C5:E5"/>
    <mergeCell ref="F5:G5"/>
    <mergeCell ref="C7:E7"/>
    <mergeCell ref="F7:G7"/>
    <mergeCell ref="C10:E10"/>
    <mergeCell ref="F10:G10"/>
    <mergeCell ref="C15:E15"/>
    <mergeCell ref="F15:G15"/>
  </mergeCells>
  <conditionalFormatting sqref="F9">
    <cfRule type="expression" priority="57" dxfId="0" stopIfTrue="1">
      <formula>$I9&lt;&gt;""</formula>
    </cfRule>
  </conditionalFormatting>
  <conditionalFormatting sqref="G9">
    <cfRule type="expression" priority="56" dxfId="0" stopIfTrue="1">
      <formula>$J9&lt;&gt;""</formula>
    </cfRule>
  </conditionalFormatting>
  <conditionalFormatting sqref="H9">
    <cfRule type="expression" priority="55" dxfId="0" stopIfTrue="1">
      <formula>$K9&lt;&gt;""</formula>
    </cfRule>
  </conditionalFormatting>
  <conditionalFormatting sqref="F8">
    <cfRule type="expression" priority="30" dxfId="0" stopIfTrue="1">
      <formula>$I8&lt;&gt;""</formula>
    </cfRule>
  </conditionalFormatting>
  <conditionalFormatting sqref="G8">
    <cfRule type="expression" priority="29" dxfId="0" stopIfTrue="1">
      <formula>$J8&lt;&gt;""</formula>
    </cfRule>
  </conditionalFormatting>
  <conditionalFormatting sqref="H8">
    <cfRule type="expression" priority="28" dxfId="0" stopIfTrue="1">
      <formula>$K8&lt;&gt;""</formula>
    </cfRule>
  </conditionalFormatting>
  <conditionalFormatting sqref="F6">
    <cfRule type="expression" priority="27" dxfId="0" stopIfTrue="1">
      <formula>$I6&lt;&gt;""</formula>
    </cfRule>
  </conditionalFormatting>
  <conditionalFormatting sqref="G6">
    <cfRule type="expression" priority="26" dxfId="0" stopIfTrue="1">
      <formula>$J6&lt;&gt;""</formula>
    </cfRule>
  </conditionalFormatting>
  <conditionalFormatting sqref="H6">
    <cfRule type="expression" priority="25" dxfId="0" stopIfTrue="1">
      <formula>$K6&lt;&gt;""</formula>
    </cfRule>
  </conditionalFormatting>
  <conditionalFormatting sqref="F11">
    <cfRule type="expression" priority="21" dxfId="0" stopIfTrue="1">
      <formula>$I11&lt;&gt;""</formula>
    </cfRule>
  </conditionalFormatting>
  <conditionalFormatting sqref="G11">
    <cfRule type="expression" priority="20" dxfId="0" stopIfTrue="1">
      <formula>$J11&lt;&gt;""</formula>
    </cfRule>
  </conditionalFormatting>
  <conditionalFormatting sqref="H11">
    <cfRule type="expression" priority="19" dxfId="0" stopIfTrue="1">
      <formula>$K11&lt;&gt;""</formula>
    </cfRule>
  </conditionalFormatting>
  <conditionalFormatting sqref="F12">
    <cfRule type="expression" priority="18" dxfId="0" stopIfTrue="1">
      <formula>$I12&lt;&gt;""</formula>
    </cfRule>
  </conditionalFormatting>
  <conditionalFormatting sqref="G12">
    <cfRule type="expression" priority="17" dxfId="0" stopIfTrue="1">
      <formula>$J12&lt;&gt;""</formula>
    </cfRule>
  </conditionalFormatting>
  <conditionalFormatting sqref="H12">
    <cfRule type="expression" priority="16" dxfId="0" stopIfTrue="1">
      <formula>$K12&lt;&gt;""</formula>
    </cfRule>
  </conditionalFormatting>
  <conditionalFormatting sqref="F13">
    <cfRule type="expression" priority="15" dxfId="0" stopIfTrue="1">
      <formula>$I13&lt;&gt;""</formula>
    </cfRule>
  </conditionalFormatting>
  <conditionalFormatting sqref="G13">
    <cfRule type="expression" priority="14" dxfId="0" stopIfTrue="1">
      <formula>$J13&lt;&gt;""</formula>
    </cfRule>
  </conditionalFormatting>
  <conditionalFormatting sqref="H13">
    <cfRule type="expression" priority="13" dxfId="0" stopIfTrue="1">
      <formula>$K13&lt;&gt;""</formula>
    </cfRule>
  </conditionalFormatting>
  <conditionalFormatting sqref="F14">
    <cfRule type="expression" priority="12" dxfId="0" stopIfTrue="1">
      <formula>$I14&lt;&gt;""</formula>
    </cfRule>
  </conditionalFormatting>
  <conditionalFormatting sqref="G14">
    <cfRule type="expression" priority="11" dxfId="0" stopIfTrue="1">
      <formula>$J14&lt;&gt;""</formula>
    </cfRule>
  </conditionalFormatting>
  <conditionalFormatting sqref="H14">
    <cfRule type="expression" priority="10" dxfId="0" stopIfTrue="1">
      <formula>$K14&lt;&gt;""</formula>
    </cfRule>
  </conditionalFormatting>
  <conditionalFormatting sqref="F16">
    <cfRule type="expression" priority="6" dxfId="0" stopIfTrue="1">
      <formula>$I16&lt;&gt;""</formula>
    </cfRule>
  </conditionalFormatting>
  <conditionalFormatting sqref="G16">
    <cfRule type="expression" priority="5" dxfId="0" stopIfTrue="1">
      <formula>$J16&lt;&gt;""</formula>
    </cfRule>
  </conditionalFormatting>
  <conditionalFormatting sqref="H16">
    <cfRule type="expression" priority="4" dxfId="0" stopIfTrue="1">
      <formula>$K16&lt;&gt;""</formula>
    </cfRule>
  </conditionalFormatting>
  <conditionalFormatting sqref="F17">
    <cfRule type="expression" priority="3" dxfId="0" stopIfTrue="1">
      <formula>$I17&lt;&gt;""</formula>
    </cfRule>
  </conditionalFormatting>
  <conditionalFormatting sqref="G17">
    <cfRule type="expression" priority="2" dxfId="0" stopIfTrue="1">
      <formula>$J17&lt;&gt;""</formula>
    </cfRule>
  </conditionalFormatting>
  <conditionalFormatting sqref="H17">
    <cfRule type="expression" priority="1" dxfId="0" stopIfTrue="1">
      <formula>$K17&lt;&gt;""</formula>
    </cfRule>
  </conditionalFormatting>
  <printOptions horizontalCentered="1"/>
  <pageMargins left="0.5" right="0.5" top="0.5" bottom="0.5" header="0.5" footer="0.25"/>
  <pageSetup fitToHeight="1" fitToWidth="1" orientation="portrait" scale="62" r:id="rId2"/>
  <headerFooter alignWithMargins="0">
    <oddFooter>&amp;C&amp;G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2014-11-16T17:28:35Z</cp:lastPrinted>
  <dcterms:created xsi:type="dcterms:W3CDTF">2014-08-26T17:24:57Z</dcterms:created>
  <dcterms:modified xsi:type="dcterms:W3CDTF">2015-10-05T20:55:09Z</dcterms:modified>
  <cp:category/>
  <cp:version/>
  <cp:contentType/>
  <cp:contentStatus/>
</cp:coreProperties>
</file>