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736" windowHeight="8803" activeTab="0"/>
  </bookViews>
  <sheets>
    <sheet name="Setup &amp; Instructions" sheetId="1" r:id="rId1"/>
    <sheet name="Data Entry" sheetId="2" r:id="rId2"/>
    <sheet name="Scorecard" sheetId="3" r:id="rId3"/>
  </sheets>
  <definedNames>
    <definedName name="_xlfn.COUNTIFS" hidden="1">#NAME?</definedName>
    <definedName name="DistrictName" localSheetId="0">'Setup &amp; Instructions'!$C$7</definedName>
    <definedName name="DistrictName">#REF!</definedName>
    <definedName name="_xlnm.Print_Titles" localSheetId="1">'Data Entry'!$1:$4</definedName>
  </definedNames>
  <calcPr fullCalcOnLoad="1"/>
</workbook>
</file>

<file path=xl/comments2.xml><?xml version="1.0" encoding="utf-8"?>
<comments xmlns="http://schemas.openxmlformats.org/spreadsheetml/2006/main">
  <authors>
    <author>Jeff Rand</author>
  </authors>
  <commentList>
    <comment ref="F15" authorId="0">
      <text>
        <r>
          <rPr>
            <sz val="8"/>
            <rFont val="Tahoma"/>
            <family val="2"/>
          </rPr>
          <t xml:space="preserve">Counts number of cells with committee meeting dates entered.
</t>
        </r>
      </text>
    </comment>
    <comment ref="F37" authorId="0">
      <text>
        <r>
          <rPr>
            <sz val="8"/>
            <rFont val="Tahoma"/>
            <family val="2"/>
          </rPr>
          <t>Same value as Cell F25.</t>
        </r>
      </text>
    </comment>
    <comment ref="F39" authorId="0">
      <text>
        <r>
          <rPr>
            <sz val="8"/>
            <rFont val="Tahoma"/>
            <family val="2"/>
          </rPr>
          <t>Count of boys advancing divided by current membership.</t>
        </r>
      </text>
    </comment>
    <comment ref="F65" authorId="0">
      <text>
        <r>
          <rPr>
            <sz val="8"/>
            <rFont val="Tahoma"/>
            <family val="2"/>
          </rPr>
          <t>Counts number of cells with service project dates entered.</t>
        </r>
      </text>
    </comment>
    <comment ref="F72" authorId="0">
      <text>
        <r>
          <rPr>
            <sz val="8"/>
            <rFont val="Tahoma"/>
            <family val="2"/>
          </rPr>
          <t>Counts number of cells with special event dates entered.</t>
        </r>
      </text>
    </comment>
    <comment ref="F82" authorId="0">
      <text>
        <r>
          <rPr>
            <sz val="8"/>
            <rFont val="Tahoma"/>
            <family val="2"/>
          </rPr>
          <t>Counts number of cells with courts of honor dates entered.</t>
        </r>
      </text>
    </comment>
    <comment ref="F93" authorId="0">
      <text>
        <r>
          <rPr>
            <sz val="8"/>
            <rFont val="Tahoma"/>
            <family val="2"/>
          </rPr>
          <t>Number of assistant coaches completing training divided by total number of assistant coaches.</t>
        </r>
      </text>
    </comment>
    <comment ref="F43" authorId="0">
      <text>
        <r>
          <rPr>
            <sz val="8"/>
            <rFont val="Tahoma"/>
            <family val="2"/>
          </rPr>
          <t>Same value as Cell F25.</t>
        </r>
      </text>
    </comment>
    <comment ref="F45" authorId="0">
      <text>
        <r>
          <rPr>
            <sz val="8"/>
            <rFont val="Tahoma"/>
            <family val="2"/>
          </rPr>
          <t>Count of Scouts participating divided by current membership.</t>
        </r>
      </text>
    </comment>
    <comment ref="F25" authorId="0">
      <text>
        <r>
          <rPr>
            <sz val="8"/>
            <rFont val="Tahoma"/>
            <family val="2"/>
          </rPr>
          <t>Scouts at the end of last year - less recharter drops and transfers out + plus new Scouts joining and transfers in.</t>
        </r>
      </text>
    </comment>
    <comment ref="F26" authorId="0">
      <text>
        <r>
          <rPr>
            <sz val="8"/>
            <rFont val="Tahoma"/>
            <family val="2"/>
          </rPr>
          <t>(Current membership less membership at end of last year) divided by membership at end of last year.</t>
        </r>
      </text>
    </comment>
    <comment ref="F31" authorId="0">
      <text>
        <r>
          <rPr>
            <sz val="8"/>
            <rFont val="Tahoma"/>
            <family val="2"/>
          </rPr>
          <t>End of charter membership less age-outs.</t>
        </r>
      </text>
    </comment>
    <comment ref="F33" authorId="0">
      <text>
        <r>
          <rPr>
            <sz val="8"/>
            <rFont val="Tahoma"/>
            <family val="2"/>
          </rPr>
          <t>Number reregistered divided by number eligible to reregister.</t>
        </r>
      </text>
    </comment>
    <comment ref="F91" authorId="0">
      <text>
        <r>
          <rPr>
            <sz val="8"/>
            <rFont val="Tahoma"/>
            <family val="2"/>
          </rPr>
          <t>Same value as Cell D77.</t>
        </r>
      </text>
    </comment>
  </commentList>
</comments>
</file>

<file path=xl/sharedStrings.xml><?xml version="1.0" encoding="utf-8"?>
<sst xmlns="http://schemas.openxmlformats.org/spreadsheetml/2006/main" count="192" uniqueCount="175">
  <si>
    <t>Objective</t>
  </si>
  <si>
    <t>Bronze Points</t>
  </si>
  <si>
    <t>Silver Points</t>
  </si>
  <si>
    <t>Gold Points</t>
  </si>
  <si>
    <t>Item No.</t>
  </si>
  <si>
    <t>Parameter</t>
  </si>
  <si>
    <t>Calculated Values</t>
  </si>
  <si>
    <t>User
Input</t>
  </si>
  <si>
    <r>
      <t xml:space="preserve"> </t>
    </r>
    <r>
      <rPr>
        <i/>
        <sz val="10"/>
        <color indexed="8"/>
        <rFont val="Calibri"/>
        <family val="2"/>
      </rPr>
      <t>Count:</t>
    </r>
    <r>
      <rPr>
        <sz val="10"/>
        <color indexed="8"/>
        <rFont val="Calibri"/>
        <family val="2"/>
      </rPr>
      <t xml:space="preserve"> Total number of committee meetings</t>
    </r>
  </si>
  <si>
    <r>
      <rPr>
        <i/>
        <sz val="10"/>
        <color indexed="8"/>
        <rFont val="Calibri"/>
        <family val="2"/>
      </rPr>
      <t xml:space="preserve">    Date:</t>
    </r>
    <r>
      <rPr>
        <sz val="10"/>
        <color indexed="8"/>
        <rFont val="Calibri"/>
        <family val="2"/>
      </rPr>
      <t xml:space="preserve"> Committee meeting #1</t>
    </r>
  </si>
  <si>
    <r>
      <rPr>
        <i/>
        <sz val="10"/>
        <color indexed="8"/>
        <rFont val="Calibri"/>
        <family val="2"/>
      </rPr>
      <t xml:space="preserve">    Date:</t>
    </r>
    <r>
      <rPr>
        <sz val="10"/>
        <color indexed="8"/>
        <rFont val="Calibri"/>
        <family val="2"/>
      </rPr>
      <t xml:space="preserve"> Committee meeting #2</t>
    </r>
  </si>
  <si>
    <r>
      <rPr>
        <i/>
        <sz val="10"/>
        <color indexed="8"/>
        <rFont val="Calibri"/>
        <family val="2"/>
      </rPr>
      <t xml:space="preserve">    Date:</t>
    </r>
    <r>
      <rPr>
        <sz val="10"/>
        <color indexed="8"/>
        <rFont val="Calibri"/>
        <family val="2"/>
      </rPr>
      <t xml:space="preserve"> Committee meeting #3</t>
    </r>
  </si>
  <si>
    <r>
      <rPr>
        <i/>
        <sz val="10"/>
        <color indexed="8"/>
        <rFont val="Calibri"/>
        <family val="2"/>
      </rPr>
      <t xml:space="preserve">    Date:</t>
    </r>
    <r>
      <rPr>
        <sz val="10"/>
        <color indexed="8"/>
        <rFont val="Calibri"/>
        <family val="2"/>
      </rPr>
      <t xml:space="preserve"> Committee meeting #4</t>
    </r>
  </si>
  <si>
    <r>
      <rPr>
        <i/>
        <sz val="10"/>
        <color indexed="8"/>
        <rFont val="Calibri"/>
        <family val="2"/>
      </rPr>
      <t xml:space="preserve">    Date:</t>
    </r>
    <r>
      <rPr>
        <sz val="10"/>
        <color indexed="8"/>
        <rFont val="Calibri"/>
        <family val="2"/>
      </rPr>
      <t xml:space="preserve"> Committee meeting #5</t>
    </r>
  </si>
  <si>
    <r>
      <rPr>
        <i/>
        <sz val="10"/>
        <color indexed="8"/>
        <rFont val="Calibri"/>
        <family val="2"/>
      </rPr>
      <t xml:space="preserve">    Date:</t>
    </r>
    <r>
      <rPr>
        <sz val="10"/>
        <color indexed="8"/>
        <rFont val="Calibri"/>
        <family val="2"/>
      </rPr>
      <t xml:space="preserve"> Committee meeting #6</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</si>
  <si>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</si>
  <si>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Date: </t>
    </r>
    <r>
      <rPr>
        <sz val="10"/>
        <color indexed="8"/>
        <rFont val="Calibri"/>
        <family val="2"/>
      </rPr>
      <t>Service project #1</t>
    </r>
  </si>
  <si>
    <r>
      <rPr>
        <i/>
        <sz val="10"/>
        <color indexed="8"/>
        <rFont val="Calibri"/>
        <family val="2"/>
      </rPr>
      <t xml:space="preserve">    Date: </t>
    </r>
    <r>
      <rPr>
        <sz val="10"/>
        <color indexed="8"/>
        <rFont val="Calibri"/>
        <family val="2"/>
      </rPr>
      <t>Service project #2</t>
    </r>
  </si>
  <si>
    <r>
      <rPr>
        <i/>
        <sz val="10"/>
        <color indexed="8"/>
        <rFont val="Calibri"/>
        <family val="2"/>
      </rPr>
      <t xml:space="preserve">    Date: </t>
    </r>
    <r>
      <rPr>
        <sz val="10"/>
        <color indexed="8"/>
        <rFont val="Calibri"/>
        <family val="2"/>
      </rPr>
      <t>Service project #3</t>
    </r>
  </si>
  <si>
    <r>
      <t xml:space="preserve"> </t>
    </r>
    <r>
      <rPr>
        <i/>
        <sz val="10"/>
        <color indexed="8"/>
        <rFont val="Calibri"/>
        <family val="2"/>
      </rPr>
      <t>Count:</t>
    </r>
    <r>
      <rPr>
        <sz val="10"/>
        <color indexed="8"/>
        <rFont val="Calibri"/>
        <family val="2"/>
      </rPr>
      <t xml:space="preserve"> Total number of service projects</t>
    </r>
  </si>
  <si>
    <t>Planning and Budget</t>
  </si>
  <si>
    <t>Membership</t>
  </si>
  <si>
    <t>Voulnteer Leadership</t>
  </si>
  <si>
    <t>Program</t>
  </si>
  <si>
    <r>
      <rPr>
        <b/>
        <sz val="10"/>
        <color indexed="8"/>
        <rFont val="Calibri"/>
        <family val="2"/>
      </rPr>
      <t xml:space="preserve">Retention:
</t>
    </r>
    <r>
      <rPr>
        <sz val="10"/>
        <color indexed="8"/>
        <rFont val="Calibri"/>
        <family val="2"/>
      </rPr>
      <t>Retain a significant percentage of youth members.</t>
    </r>
  </si>
  <si>
    <t>Enter District Name</t>
  </si>
  <si>
    <t>Enter Report Date</t>
  </si>
  <si>
    <t xml:space="preserve">    Total points earned:         </t>
  </si>
  <si>
    <t xml:space="preserve">    No. of objectives with points:         </t>
  </si>
  <si>
    <t>Item</t>
  </si>
  <si>
    <t>Bronze Level</t>
  </si>
  <si>
    <t>Silver Level</t>
  </si>
  <si>
    <t>Gold Level</t>
  </si>
  <si>
    <t>Total Points:</t>
  </si>
  <si>
    <t>#1</t>
  </si>
  <si>
    <t xml:space="preserve"> </t>
  </si>
  <si>
    <t>#2</t>
  </si>
  <si>
    <t>#3</t>
  </si>
  <si>
    <r>
      <t xml:space="preserve">Retention: </t>
    </r>
    <r>
      <rPr>
        <sz val="10"/>
        <rFont val="Arial"/>
        <family val="2"/>
      </rPr>
      <t xml:space="preserve"> Retain a significant percentage of youth members.</t>
    </r>
  </si>
  <si>
    <t>#4</t>
  </si>
  <si>
    <t>#5</t>
  </si>
  <si>
    <t>#6</t>
  </si>
  <si>
    <t>#7</t>
  </si>
  <si>
    <t>#8</t>
  </si>
  <si>
    <t>Participate in three service projects and enter the hours on the JTE website.</t>
  </si>
  <si>
    <t>#9</t>
  </si>
  <si>
    <t>Volunteer Leadership</t>
  </si>
  <si>
    <t>#10</t>
  </si>
  <si>
    <t>o</t>
  </si>
  <si>
    <t xml:space="preserve">                                 Total points earned:         </t>
  </si>
  <si>
    <t xml:space="preserve">                                 No. of objectives with points:         </t>
  </si>
  <si>
    <t>We certify that these requirements have been completed:</t>
  </si>
  <si>
    <t>Date _____________________</t>
  </si>
  <si>
    <t>Committee chair _______________________________________________</t>
  </si>
  <si>
    <t>Commissioner _________________________________________________</t>
  </si>
  <si>
    <t>Additional Instructions</t>
  </si>
  <si>
    <t>2.  All other data will be entered in User Input (Column D on the Data Entry sheet.)</t>
  </si>
  <si>
    <r>
      <rPr>
        <i/>
        <sz val="10"/>
        <color indexed="8"/>
        <rFont val="Calibri"/>
        <family val="2"/>
      </rPr>
      <t xml:space="preserve"> Count:</t>
    </r>
    <r>
      <rPr>
        <sz val="10"/>
        <color indexed="8"/>
        <rFont val="Calibri"/>
        <family val="2"/>
      </rPr>
      <t xml:space="preserve"> Boys advancing one or more ranks during the year</t>
    </r>
  </si>
  <si>
    <r>
      <rPr>
        <i/>
        <sz val="10"/>
        <color indexed="8"/>
        <rFont val="Calibri"/>
        <family val="2"/>
      </rPr>
      <t xml:space="preserve"> Percent:</t>
    </r>
    <r>
      <rPr>
        <sz val="10"/>
        <color indexed="8"/>
        <rFont val="Calibri"/>
        <family val="2"/>
      </rPr>
      <t xml:space="preserve"> Advancement rate</t>
    </r>
  </si>
  <si>
    <r>
      <t xml:space="preserve">Planning and budget: </t>
    </r>
    <r>
      <rPr>
        <sz val="10"/>
        <rFont val="Arial"/>
        <family val="2"/>
      </rPr>
      <t xml:space="preserve"> Have a program plan and budget that is regularly reviewed by the committee, and it follows BSA policies related to fundraising.</t>
    </r>
  </si>
  <si>
    <r>
      <t xml:space="preserve">Service projects: </t>
    </r>
    <r>
      <rPr>
        <sz val="10"/>
        <rFont val="Arial"/>
        <family val="2"/>
      </rPr>
      <t xml:space="preserve"> Participate in service projects, with at least one benefiting the chartered organization.</t>
    </r>
  </si>
  <si>
    <t>Participate in four service projects and enter the hours on the JTE website.</t>
  </si>
  <si>
    <t>Participate in five service projects and enter the hours on the JTE website.</t>
  </si>
  <si>
    <r>
      <rPr>
        <b/>
        <sz val="10"/>
        <rFont val="Arial"/>
        <family val="2"/>
      </rPr>
      <t>Silver:</t>
    </r>
    <r>
      <rPr>
        <sz val="10"/>
        <rFont val="Arial"/>
        <family val="2"/>
      </rPr>
      <t xml:space="preserve">  Earn at least 750 points by earning points in at least 8 objectives.</t>
    </r>
  </si>
  <si>
    <r>
      <rPr>
        <b/>
        <sz val="10"/>
        <rFont val="Arial"/>
        <family val="2"/>
      </rPr>
      <t>Gold:</t>
    </r>
    <r>
      <rPr>
        <sz val="10"/>
        <rFont val="Arial"/>
        <family val="2"/>
      </rPr>
      <t xml:space="preserve">  Earn at least 1,000 points by earning points in at least 8 objectives.</t>
    </r>
  </si>
  <si>
    <r>
      <rPr>
        <b/>
        <sz val="10"/>
        <rFont val="Calibri"/>
        <family val="2"/>
      </rPr>
      <t>Silver:</t>
    </r>
    <r>
      <rPr>
        <sz val="10"/>
        <rFont val="Calibri"/>
        <family val="2"/>
      </rPr>
      <t xml:space="preserve">  Earn at least 750 points by earning points in at least 8 objectives.</t>
    </r>
  </si>
  <si>
    <r>
      <rPr>
        <b/>
        <sz val="10"/>
        <rFont val="Calibri"/>
        <family val="2"/>
      </rPr>
      <t>Gold:</t>
    </r>
    <r>
      <rPr>
        <sz val="10"/>
        <rFont val="Calibri"/>
        <family val="2"/>
      </rPr>
      <t xml:space="preserve">  Earn at least 1,000 points by earning points in at least 8 objectives.</t>
    </r>
  </si>
  <si>
    <r>
      <rPr>
        <b/>
        <sz val="10"/>
        <color indexed="8"/>
        <rFont val="Calibri"/>
        <family val="2"/>
      </rPr>
      <t>Service projects:</t>
    </r>
    <r>
      <rPr>
        <sz val="10"/>
        <color indexed="8"/>
        <rFont val="Calibri"/>
        <family val="2"/>
      </rPr>
      <t xml:space="preserve">  Participate in service projects, with at least one benefiting the chartered organization.</t>
    </r>
  </si>
  <si>
    <r>
      <t xml:space="preserve"> </t>
    </r>
    <r>
      <rPr>
        <i/>
        <sz val="10"/>
        <color indexed="8"/>
        <rFont val="Calibri"/>
        <family val="2"/>
      </rPr>
      <t>Date:</t>
    </r>
    <r>
      <rPr>
        <sz val="10"/>
        <color indexed="8"/>
        <rFont val="Calibri"/>
        <family val="2"/>
      </rPr>
      <t xml:space="preserve"> Planning meeting involving youth leaders</t>
    </r>
  </si>
  <si>
    <r>
      <t xml:space="preserve"> </t>
    </r>
    <r>
      <rPr>
        <i/>
        <sz val="10"/>
        <color indexed="8"/>
        <rFont val="Calibri"/>
        <family val="2"/>
      </rPr>
      <t>Yes/No:</t>
    </r>
    <r>
      <rPr>
        <sz val="10"/>
        <color indexed="8"/>
        <rFont val="Calibri"/>
        <family val="2"/>
      </rPr>
      <t xml:space="preserve"> At least one project benefits the chartered organization</t>
    </r>
  </si>
  <si>
    <r>
      <rPr>
        <i/>
        <sz val="10"/>
        <color indexed="8"/>
        <rFont val="Calibri"/>
        <family val="2"/>
      </rPr>
      <t xml:space="preserve">    Date: </t>
    </r>
    <r>
      <rPr>
        <sz val="10"/>
        <color indexed="8"/>
        <rFont val="Calibri"/>
        <family val="2"/>
      </rPr>
      <t>Service project #4</t>
    </r>
  </si>
  <si>
    <r>
      <rPr>
        <i/>
        <sz val="10"/>
        <color indexed="8"/>
        <rFont val="Calibri"/>
        <family val="2"/>
      </rPr>
      <t xml:space="preserve">    Date: </t>
    </r>
    <r>
      <rPr>
        <sz val="10"/>
        <color indexed="8"/>
        <rFont val="Calibri"/>
        <family val="2"/>
      </rPr>
      <t>Service project #5</t>
    </r>
  </si>
  <si>
    <r>
      <rPr>
        <i/>
        <sz val="10"/>
        <color indexed="8"/>
        <rFont val="Calibri"/>
        <family val="2"/>
      </rPr>
      <t xml:space="preserve">    Date:</t>
    </r>
    <r>
      <rPr>
        <sz val="10"/>
        <color indexed="8"/>
        <rFont val="Calibri"/>
        <family val="2"/>
      </rPr>
      <t xml:space="preserve"> Court of Honor #1</t>
    </r>
  </si>
  <si>
    <r>
      <rPr>
        <i/>
        <sz val="10"/>
        <color indexed="8"/>
        <rFont val="Calibri"/>
        <family val="2"/>
      </rPr>
      <t xml:space="preserve">    Date:</t>
    </r>
    <r>
      <rPr>
        <sz val="10"/>
        <color indexed="8"/>
        <rFont val="Calibri"/>
        <family val="2"/>
      </rPr>
      <t xml:space="preserve"> Court of Honor #2</t>
    </r>
  </si>
  <si>
    <r>
      <rPr>
        <i/>
        <sz val="10"/>
        <color indexed="8"/>
        <rFont val="Calibri"/>
        <family val="2"/>
      </rPr>
      <t xml:space="preserve">    Date:</t>
    </r>
    <r>
      <rPr>
        <sz val="10"/>
        <color indexed="8"/>
        <rFont val="Calibri"/>
        <family val="2"/>
      </rPr>
      <t xml:space="preserve"> Court of Honor #3</t>
    </r>
  </si>
  <si>
    <r>
      <rPr>
        <i/>
        <sz val="10"/>
        <color indexed="8"/>
        <rFont val="Calibri"/>
        <family val="2"/>
      </rPr>
      <t xml:space="preserve"> Count:</t>
    </r>
    <r>
      <rPr>
        <sz val="10"/>
        <color indexed="8"/>
        <rFont val="Calibri"/>
        <family val="2"/>
      </rPr>
      <t xml:space="preserve"> Number of courts of honor</t>
    </r>
  </si>
  <si>
    <r>
      <t xml:space="preserve"> Count: </t>
    </r>
    <r>
      <rPr>
        <sz val="10"/>
        <color indexed="8"/>
        <rFont val="Calibri"/>
        <family val="2"/>
      </rPr>
      <t>Number of committee members</t>
    </r>
  </si>
  <si>
    <r>
      <rPr>
        <b/>
        <sz val="10"/>
        <color indexed="8"/>
        <rFont val="Calibri"/>
        <family val="2"/>
      </rPr>
      <t>Trained leadership:</t>
    </r>
    <r>
      <rPr>
        <sz val="10"/>
        <color indexed="8"/>
        <rFont val="Calibri"/>
        <family val="2"/>
      </rPr>
      <t xml:space="preserve"> Have trained and engaged leaders at all levels.</t>
    </r>
  </si>
  <si>
    <t xml:space="preserve"> Date: Team committee adopted annual program plan &amp; budget</t>
  </si>
  <si>
    <t xml:space="preserve"> Yes/No: Team records service projects and hours on JTE website</t>
  </si>
  <si>
    <t>Our team has completed online rechartering by the deadline in order to maintain continuity of our program.</t>
  </si>
  <si>
    <t>Have an annual program plan and budget adopted by the team committee.</t>
  </si>
  <si>
    <t>Achieve Bronze, plus team committee meets at least six times during the year to review program plans and finances.</t>
  </si>
  <si>
    <t>Achieve Silver, plus team conducts a planning meeting involving youth leaders for the following program year.</t>
  </si>
  <si>
    <r>
      <t xml:space="preserve">Building Varsity Scouting:  </t>
    </r>
    <r>
      <rPr>
        <sz val="10"/>
        <rFont val="Arial"/>
        <family val="2"/>
      </rPr>
      <t>Have a membership recruiting plan to grow team membership.</t>
    </r>
  </si>
  <si>
    <t>Have a membership growth plan that includes a recruitment event and register new members in the team.</t>
  </si>
  <si>
    <t>Achieve Bronze, and have a net increase of at least one member over the prior year.</t>
  </si>
  <si>
    <t>Achieve Bronze, and have a net increase of at least two members over the prior year.</t>
  </si>
  <si>
    <t>Reregister 60% of eligible members.</t>
  </si>
  <si>
    <t>Reregister 75% of eligible members.</t>
  </si>
  <si>
    <t>Reregister 90% of eligible members.</t>
  </si>
  <si>
    <r>
      <t xml:space="preserve">Advancement:  </t>
    </r>
    <r>
      <rPr>
        <sz val="10"/>
        <rFont val="Arial"/>
        <family val="2"/>
      </rPr>
      <t>Achieve a high percentage of Varsity Scouts earning rank advancements.</t>
    </r>
  </si>
  <si>
    <t>Have 40% of Varsity Scouts earn a least one rank, Varsity Letter, or the Denali Award.</t>
  </si>
  <si>
    <t>Have 50% of Varsity Scouts earn a least one rank, Varsity Letter, or the Denali Award.</t>
  </si>
  <si>
    <t>Have 60% of Varsity Scouts earn a least one rank, Varsity Letter, or the Denali Award.</t>
  </si>
  <si>
    <r>
      <t xml:space="preserve">High adventure/sports:  </t>
    </r>
    <r>
      <rPr>
        <sz val="10"/>
        <rFont val="Arial"/>
        <family val="2"/>
      </rPr>
      <t>The team participates in high adventure activities.</t>
    </r>
  </si>
  <si>
    <t xml:space="preserve"> Participate in at least one high adventure activity.</t>
  </si>
  <si>
    <t>60% of Varsity Scouts attend a high adventure activity.</t>
  </si>
  <si>
    <t>70% of Varsity Scouts attend a high adventure activity.</t>
  </si>
  <si>
    <r>
      <t xml:space="preserve">Personal development: </t>
    </r>
    <r>
      <rPr>
        <sz val="10"/>
        <rFont val="Arial"/>
        <family val="2"/>
      </rPr>
      <t xml:space="preserve"> Provide opportunities and encouragement for personal development.</t>
    </r>
  </si>
  <si>
    <t>The team has a youth captain and the program includes opportunities for personal development for every member.</t>
  </si>
  <si>
    <t>Achieve bronze, plus every field of emphasis has a youth program manager.</t>
  </si>
  <si>
    <t>Achieve Silver, plus Varsity Scouts have attended advanced training courses through the BSA, a religious or educational institution.</t>
  </si>
  <si>
    <r>
      <t xml:space="preserve">Special programs/events: </t>
    </r>
    <r>
      <rPr>
        <sz val="10"/>
        <rFont val="Arial"/>
        <family val="2"/>
      </rPr>
      <t xml:space="preserve"> Participate in activities at a district, council, regional, or national level.</t>
    </r>
  </si>
  <si>
    <t>Team actively participates in two special events.</t>
  </si>
  <si>
    <t>Team actively participates in three special events.</t>
  </si>
  <si>
    <t>Team actively participates in four special events.</t>
  </si>
  <si>
    <r>
      <t xml:space="preserve">Leadership and family engagement:  </t>
    </r>
    <r>
      <rPr>
        <sz val="10"/>
        <rFont val="Arial"/>
        <family val="2"/>
      </rPr>
      <t>Have a proactive approach in recruiting sufficient leaders and communicating with parents.</t>
    </r>
  </si>
  <si>
    <t>Have a coach, an assistant coach, and a committee with at least three members.</t>
  </si>
  <si>
    <t>Achieve Bronze, plus the team holds two courts of honor, where team plans are reviewed with parents.</t>
  </si>
  <si>
    <t>Achieve Bronze, plus the team holds three courts of honor, where team plans are reviewed with parents.</t>
  </si>
  <si>
    <r>
      <t xml:space="preserve">Trained leadership:  </t>
    </r>
    <r>
      <rPr>
        <sz val="10"/>
        <rFont val="Arial"/>
        <family val="2"/>
      </rPr>
      <t>Have trained and engaged leaders at all levels.</t>
    </r>
  </si>
  <si>
    <t>Achieve Silver, plus each program field has a trained advisor.</t>
  </si>
  <si>
    <t>Coach _______________________________________________________</t>
  </si>
  <si>
    <r>
      <rPr>
        <b/>
        <sz val="10"/>
        <color indexed="8"/>
        <rFont val="Calibri"/>
        <family val="2"/>
      </rPr>
      <t>Planning and Budget:</t>
    </r>
    <r>
      <rPr>
        <sz val="10"/>
        <color indexed="8"/>
        <rFont val="Calibri"/>
        <family val="2"/>
      </rPr>
      <t xml:space="preserve">  Have a program plan and budget that is regularly reviewed by the team committee, and it follows BSA policies relating to fundraising.</t>
    </r>
  </si>
  <si>
    <r>
      <rPr>
        <b/>
        <sz val="10"/>
        <color indexed="8"/>
        <rFont val="Calibri"/>
        <family val="2"/>
      </rPr>
      <t xml:space="preserve">Building Varsity Scouting: </t>
    </r>
    <r>
      <rPr>
        <sz val="10"/>
        <color indexed="8"/>
        <rFont val="Calibri"/>
        <family val="2"/>
      </rPr>
      <t xml:space="preserve"> Have a membership recruiting plan to grow team membership.</t>
    </r>
  </si>
  <si>
    <r>
      <rPr>
        <b/>
        <sz val="10"/>
        <color indexed="8"/>
        <rFont val="Calibri"/>
        <family val="2"/>
      </rPr>
      <t>Advancement:</t>
    </r>
    <r>
      <rPr>
        <sz val="10"/>
        <color indexed="8"/>
        <rFont val="Calibri"/>
        <family val="2"/>
      </rPr>
      <t xml:space="preserve">  Achieve a high percentage of Varsity Scouts earning rank advancements.</t>
    </r>
  </si>
  <si>
    <r>
      <rPr>
        <b/>
        <sz val="10"/>
        <color indexed="8"/>
        <rFont val="Calibri"/>
        <family val="2"/>
      </rPr>
      <t>High adventure/sports:</t>
    </r>
    <r>
      <rPr>
        <sz val="10"/>
        <color indexed="8"/>
        <rFont val="Calibri"/>
        <family val="2"/>
      </rPr>
      <t xml:space="preserve">  The team participates in high adventure activities.</t>
    </r>
  </si>
  <si>
    <t xml:space="preserve"> Date: High adventure activity</t>
  </si>
  <si>
    <r>
      <rPr>
        <i/>
        <sz val="10"/>
        <color indexed="8"/>
        <rFont val="Calibri"/>
        <family val="2"/>
      </rPr>
      <t xml:space="preserve"> Count:</t>
    </r>
    <r>
      <rPr>
        <sz val="10"/>
        <color indexed="8"/>
        <rFont val="Calibri"/>
        <family val="2"/>
      </rPr>
      <t xml:space="preserve"> Scouts participating in a high adventure activity</t>
    </r>
  </si>
  <si>
    <r>
      <rPr>
        <i/>
        <sz val="10"/>
        <color indexed="8"/>
        <rFont val="Calibri"/>
        <family val="2"/>
      </rPr>
      <t xml:space="preserve"> Percent:</t>
    </r>
    <r>
      <rPr>
        <sz val="10"/>
        <color indexed="8"/>
        <rFont val="Calibri"/>
        <family val="2"/>
      </rPr>
      <t xml:space="preserve"> High adventure participation rate</t>
    </r>
  </si>
  <si>
    <r>
      <rPr>
        <b/>
        <sz val="10"/>
        <rFont val="Calibri"/>
        <family val="2"/>
      </rPr>
      <t>Bronze:</t>
    </r>
    <r>
      <rPr>
        <sz val="10"/>
        <rFont val="Calibri"/>
        <family val="2"/>
      </rPr>
      <t xml:space="preserve">  Earn at least 500 points by earning points in at least 6 objectives.</t>
    </r>
  </si>
  <si>
    <r>
      <rPr>
        <b/>
        <sz val="10"/>
        <rFont val="Arial"/>
        <family val="2"/>
      </rPr>
      <t>Bronze:</t>
    </r>
    <r>
      <rPr>
        <sz val="10"/>
        <rFont val="Arial"/>
        <family val="2"/>
      </rPr>
      <t xml:space="preserve">  Earn at least 500 points by earning points in at least 6 objectives.</t>
    </r>
  </si>
  <si>
    <r>
      <rPr>
        <b/>
        <sz val="10"/>
        <color indexed="8"/>
        <rFont val="Calibri"/>
        <family val="2"/>
      </rPr>
      <t xml:space="preserve">Personal development: </t>
    </r>
    <r>
      <rPr>
        <sz val="10"/>
        <color indexed="8"/>
        <rFont val="Calibri"/>
        <family val="2"/>
      </rPr>
      <t xml:space="preserve"> Provide opportunities and encouragement for personal development.</t>
    </r>
  </si>
  <si>
    <t xml:space="preserve"> Yes/No: Team has a youth captain</t>
  </si>
  <si>
    <t xml:space="preserve"> Yes/No: Program opportunities in personal development for all</t>
  </si>
  <si>
    <t xml:space="preserve"> Yes/No: Youth program manager for advancement</t>
  </si>
  <si>
    <r>
      <rPr>
        <b/>
        <sz val="10"/>
        <color indexed="8"/>
        <rFont val="Calibri"/>
        <family val="2"/>
      </rPr>
      <t>Special programs/ events:</t>
    </r>
    <r>
      <rPr>
        <sz val="10"/>
        <color indexed="8"/>
        <rFont val="Calibri"/>
        <family val="2"/>
      </rPr>
      <t xml:space="preserve">  Participate in activities at a district, council, regional, or national level.</t>
    </r>
  </si>
  <si>
    <t xml:space="preserve"> Yes/No: Youth program manager for high adventure/sports</t>
  </si>
  <si>
    <t xml:space="preserve"> Yes/No: Youth program manager for personal development</t>
  </si>
  <si>
    <t xml:space="preserve"> Yes/No: Youth program manager for special programs/events</t>
  </si>
  <si>
    <t xml:space="preserve"> Yes/No: Youth program manager for service projects</t>
  </si>
  <si>
    <r>
      <rPr>
        <i/>
        <sz val="10"/>
        <color indexed="8"/>
        <rFont val="Calibri"/>
        <family val="2"/>
      </rPr>
      <t xml:space="preserve"> Count:</t>
    </r>
    <r>
      <rPr>
        <sz val="10"/>
        <color indexed="8"/>
        <rFont val="Calibri"/>
        <family val="2"/>
      </rPr>
      <t xml:space="preserve"> Scouts participating in an advanced training course</t>
    </r>
  </si>
  <si>
    <r>
      <rPr>
        <i/>
        <sz val="10"/>
        <color indexed="8"/>
        <rFont val="Calibri"/>
        <family val="2"/>
      </rPr>
      <t xml:space="preserve">    Date:</t>
    </r>
    <r>
      <rPr>
        <sz val="10"/>
        <color indexed="8"/>
        <rFont val="Calibri"/>
        <family val="2"/>
      </rPr>
      <t xml:space="preserve"> Special program/event #1</t>
    </r>
  </si>
  <si>
    <r>
      <rPr>
        <i/>
        <sz val="10"/>
        <color indexed="8"/>
        <rFont val="Calibri"/>
        <family val="2"/>
      </rPr>
      <t xml:space="preserve">    Date:</t>
    </r>
    <r>
      <rPr>
        <sz val="10"/>
        <color indexed="8"/>
        <rFont val="Calibri"/>
        <family val="2"/>
      </rPr>
      <t xml:space="preserve"> Special program/event #2</t>
    </r>
  </si>
  <si>
    <r>
      <rPr>
        <i/>
        <sz val="10"/>
        <color indexed="8"/>
        <rFont val="Calibri"/>
        <family val="2"/>
      </rPr>
      <t xml:space="preserve">    Date:</t>
    </r>
    <r>
      <rPr>
        <sz val="10"/>
        <color indexed="8"/>
        <rFont val="Calibri"/>
        <family val="2"/>
      </rPr>
      <t xml:space="preserve"> Special program/event #3</t>
    </r>
  </si>
  <si>
    <r>
      <rPr>
        <i/>
        <sz val="10"/>
        <color indexed="8"/>
        <rFont val="Calibri"/>
        <family val="2"/>
      </rPr>
      <t xml:space="preserve">    Date:</t>
    </r>
    <r>
      <rPr>
        <sz val="10"/>
        <color indexed="8"/>
        <rFont val="Calibri"/>
        <family val="2"/>
      </rPr>
      <t xml:space="preserve"> Special program/event #4</t>
    </r>
  </si>
  <si>
    <r>
      <t xml:space="preserve"> </t>
    </r>
    <r>
      <rPr>
        <i/>
        <sz val="10"/>
        <color indexed="8"/>
        <rFont val="Calibri"/>
        <family val="2"/>
      </rPr>
      <t>Count:</t>
    </r>
    <r>
      <rPr>
        <sz val="10"/>
        <color indexed="8"/>
        <rFont val="Calibri"/>
        <family val="2"/>
      </rPr>
      <t xml:space="preserve"> Total number of special programs/events</t>
    </r>
  </si>
  <si>
    <r>
      <t xml:space="preserve"> </t>
    </r>
    <r>
      <rPr>
        <i/>
        <sz val="10"/>
        <color indexed="8"/>
        <rFont val="Calibri"/>
        <family val="2"/>
      </rPr>
      <t>Yes/No:</t>
    </r>
    <r>
      <rPr>
        <sz val="10"/>
        <color indexed="8"/>
        <rFont val="Calibri"/>
        <family val="2"/>
      </rPr>
      <t xml:space="preserve"> Registered coach</t>
    </r>
  </si>
  <si>
    <r>
      <rPr>
        <i/>
        <sz val="10"/>
        <color indexed="8"/>
        <rFont val="Calibri"/>
        <family val="2"/>
      </rPr>
      <t xml:space="preserve"> Percent: </t>
    </r>
    <r>
      <rPr>
        <sz val="10"/>
        <color indexed="8"/>
        <rFont val="Calibri"/>
        <family val="2"/>
      </rPr>
      <t>Assistant coaches completing training</t>
    </r>
  </si>
  <si>
    <t xml:space="preserve"> Yes/No: Trained advisor for advancement</t>
  </si>
  <si>
    <t xml:space="preserve"> Yes/No: Trained advisor for high adventure/sports</t>
  </si>
  <si>
    <t xml:space="preserve"> Yes/No: Trained advisor for personal development</t>
  </si>
  <si>
    <t xml:space="preserve"> Yes/No: Trained advisor for service projects</t>
  </si>
  <si>
    <t xml:space="preserve"> Yes/No: Trained advisor for special programs/events</t>
  </si>
  <si>
    <r>
      <rPr>
        <b/>
        <sz val="10"/>
        <color indexed="8"/>
        <rFont val="Calibri"/>
        <family val="2"/>
      </rPr>
      <t xml:space="preserve">Leadership and family engagement: </t>
    </r>
    <r>
      <rPr>
        <sz val="10"/>
        <color indexed="8"/>
        <rFont val="Calibri"/>
        <family val="2"/>
      </rPr>
      <t>The team is proactive in recruiting sufficient leaders and communicates regularly with parents.</t>
    </r>
  </si>
  <si>
    <t>5.  Sheets are designed to be printed without additional formatting.</t>
  </si>
  <si>
    <t>This form should be turned in to your unit commissioner or the Scout service center as directed by your council.</t>
  </si>
  <si>
    <t>Select Recharter Date</t>
  </si>
  <si>
    <t>Charter Years and Calendar Years</t>
  </si>
  <si>
    <t xml:space="preserve">Most criteria will be measured for the calendar year.  For teams that recharter in December, the
rentention numbers will be determined at the end of the year, along with other measures.  However,
if a unit recharters earlier in the year, retention will be determined at that time, consistent with
its charter cycle.
Journey to Excellence measures are not intended to be cumbersome for any unit.  A team may want
to track and record meetings and othe functions throughout the year, rather than trying to tabulate
everything at the end.
</t>
  </si>
  <si>
    <t xml:space="preserve">Coach or an assistant coach has completed position-specific training. </t>
  </si>
  <si>
    <t>Achieve Bronze, plus the coach and all assistants have completed position-specific training or, if new, will complete within three months of joining.</t>
  </si>
  <si>
    <r>
      <t xml:space="preserve">   </t>
    </r>
    <r>
      <rPr>
        <i/>
        <sz val="10"/>
        <color indexed="8"/>
        <rFont val="Calibri"/>
        <family val="2"/>
      </rPr>
      <t xml:space="preserve"> Less: </t>
    </r>
    <r>
      <rPr>
        <sz val="10"/>
        <color indexed="8"/>
        <rFont val="Calibri"/>
        <family val="2"/>
      </rPr>
      <t>Youth dropped at recharter</t>
    </r>
  </si>
  <si>
    <r>
      <t xml:space="preserve">   </t>
    </r>
    <r>
      <rPr>
        <i/>
        <sz val="10"/>
        <color indexed="8"/>
        <rFont val="Calibri"/>
        <family val="2"/>
      </rPr>
      <t xml:space="preserve"> Less:</t>
    </r>
    <r>
      <rPr>
        <sz val="10"/>
        <color indexed="8"/>
        <rFont val="Calibri"/>
        <family val="2"/>
      </rPr>
      <t xml:space="preserve"> Transfers to other units during the year</t>
    </r>
  </si>
  <si>
    <r>
      <rPr>
        <i/>
        <sz val="10"/>
        <color indexed="8"/>
        <rFont val="Calibri"/>
        <family val="2"/>
      </rPr>
      <t xml:space="preserve"> Date: </t>
    </r>
    <r>
      <rPr>
        <sz val="10"/>
        <color indexed="8"/>
        <rFont val="Calibri"/>
        <family val="2"/>
      </rPr>
      <t>Team recruitment activity</t>
    </r>
  </si>
  <si>
    <r>
      <rPr>
        <i/>
        <sz val="10"/>
        <color indexed="8"/>
        <rFont val="Calibri"/>
        <family val="2"/>
      </rPr>
      <t xml:space="preserve">    Plus:</t>
    </r>
    <r>
      <rPr>
        <sz val="10"/>
        <color indexed="8"/>
        <rFont val="Calibri"/>
        <family val="2"/>
      </rPr>
      <t xml:space="preserve"> Transfers from other units during the year</t>
    </r>
  </si>
  <si>
    <r>
      <rPr>
        <i/>
        <sz val="10"/>
        <color indexed="8"/>
        <rFont val="Calibri"/>
        <family val="2"/>
      </rPr>
      <t xml:space="preserve"> Count:</t>
    </r>
    <r>
      <rPr>
        <sz val="10"/>
        <color indexed="8"/>
        <rFont val="Calibri"/>
        <family val="2"/>
      </rPr>
      <t xml:space="preserve"> Current membership</t>
    </r>
  </si>
  <si>
    <r>
      <rPr>
        <i/>
        <sz val="10"/>
        <color indexed="8"/>
        <rFont val="Calibri"/>
        <family val="2"/>
      </rPr>
      <t xml:space="preserve"> Percent: </t>
    </r>
    <r>
      <rPr>
        <sz val="10"/>
        <color indexed="8"/>
        <rFont val="Calibri"/>
        <family val="2"/>
      </rPr>
      <t>Growth over end of prior year</t>
    </r>
  </si>
  <si>
    <r>
      <t xml:space="preserve">   </t>
    </r>
    <r>
      <rPr>
        <i/>
        <sz val="10"/>
        <color indexed="8"/>
        <rFont val="Calibri"/>
        <family val="2"/>
      </rPr>
      <t xml:space="preserve"> Plus:</t>
    </r>
    <r>
      <rPr>
        <sz val="10"/>
        <color indexed="8"/>
        <rFont val="Calibri"/>
        <family val="2"/>
      </rPr>
      <t xml:space="preserve"> New Scouts joining during the year</t>
    </r>
  </si>
  <si>
    <r>
      <rPr>
        <i/>
        <sz val="10"/>
        <color indexed="8"/>
        <rFont val="Calibri"/>
        <family val="2"/>
      </rPr>
      <t xml:space="preserve">    Less: </t>
    </r>
    <r>
      <rPr>
        <sz val="10"/>
        <color indexed="8"/>
        <rFont val="Calibri"/>
        <family val="2"/>
      </rPr>
      <t>Youth 18 years or older by end of charter year (age-outs)</t>
    </r>
  </si>
  <si>
    <r>
      <rPr>
        <i/>
        <sz val="10"/>
        <color indexed="8"/>
        <rFont val="Calibri"/>
        <family val="2"/>
      </rPr>
      <t xml:space="preserve"> Count: </t>
    </r>
    <r>
      <rPr>
        <sz val="10"/>
        <color indexed="8"/>
        <rFont val="Calibri"/>
        <family val="2"/>
      </rPr>
      <t>Youth eligible to reregister</t>
    </r>
  </si>
  <si>
    <r>
      <rPr>
        <i/>
        <sz val="10"/>
        <color indexed="8"/>
        <rFont val="Calibri"/>
        <family val="2"/>
      </rPr>
      <t xml:space="preserve"> Count:</t>
    </r>
    <r>
      <rPr>
        <sz val="10"/>
        <color indexed="8"/>
        <rFont val="Calibri"/>
        <family val="2"/>
      </rPr>
      <t xml:space="preserve"> Number of youth actually reregistered for next year</t>
    </r>
  </si>
  <si>
    <r>
      <t xml:space="preserve"> Percent: </t>
    </r>
    <r>
      <rPr>
        <sz val="10"/>
        <color indexed="8"/>
        <rFont val="Calibri"/>
        <family val="2"/>
      </rPr>
      <t>Retention rate</t>
    </r>
  </si>
  <si>
    <r>
      <rPr>
        <i/>
        <sz val="10"/>
        <color indexed="8"/>
        <rFont val="Calibri"/>
        <family val="2"/>
      </rPr>
      <t xml:space="preserve"> Yes/No:</t>
    </r>
    <r>
      <rPr>
        <sz val="10"/>
        <color indexed="8"/>
        <rFont val="Calibri"/>
        <family val="2"/>
      </rPr>
      <t xml:space="preserve"> Coach has completed position-specific training</t>
    </r>
  </si>
  <si>
    <r>
      <rPr>
        <i/>
        <sz val="10"/>
        <color indexed="8"/>
        <rFont val="Calibri"/>
        <family val="2"/>
      </rPr>
      <t xml:space="preserve"> Count:</t>
    </r>
    <r>
      <rPr>
        <sz val="10"/>
        <color indexed="8"/>
        <rFont val="Calibri"/>
        <family val="2"/>
      </rPr>
      <t xml:space="preserve"> Number assistant coaches</t>
    </r>
  </si>
  <si>
    <r>
      <rPr>
        <i/>
        <sz val="10"/>
        <color indexed="8"/>
        <rFont val="Calibri"/>
        <family val="2"/>
      </rPr>
      <t xml:space="preserve">   Count:</t>
    </r>
    <r>
      <rPr>
        <sz val="10"/>
        <color indexed="8"/>
        <rFont val="Calibri"/>
        <family val="2"/>
      </rPr>
      <t xml:space="preserve"> Number with position-specific training</t>
    </r>
  </si>
  <si>
    <t>Enter Team Information …</t>
  </si>
  <si>
    <t>Enter Team Number</t>
  </si>
  <si>
    <t>1.  Spreadsheet is designed for all teams in the year ending December 31, 2017.</t>
  </si>
  <si>
    <t>4.  Dates entered need to be in the range of January 1, 2017 through December 31, 2017.</t>
  </si>
  <si>
    <t>3.  Sources of data include unit records, numbers provided by your council, My.Scouting
     unit dashboard, and Scoutbook.</t>
  </si>
  <si>
    <t>2017 Journey to Excellence Team Spreadsheet</t>
  </si>
  <si>
    <r>
      <rPr>
        <i/>
        <sz val="10"/>
        <color indexed="8"/>
        <rFont val="Calibri"/>
        <family val="2"/>
      </rPr>
      <t xml:space="preserve"> Count: </t>
    </r>
    <r>
      <rPr>
        <sz val="10"/>
        <color indexed="8"/>
        <rFont val="Calibri"/>
        <family val="2"/>
      </rPr>
      <t>Number of Scouts registered on December 31, 2016</t>
    </r>
  </si>
  <si>
    <t>2017 Scouting's Journey to Excellence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</si>
</sst>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mmm\-yyyy"/>
    <numFmt numFmtId="167" formatCode="0.0%"/>
    <numFmt numFmtId="168" formatCode="0.0%;[Red]\-0.0%"/>
    <numFmt numFmtId="169" formatCode="[$-409]mmmm\ d\,\ yyyy;@"/>
    <numFmt numFmtId="170" formatCode="&quot;Yes&quot;;&quot;Yes&quot;;&quot;No&quot;"/>
    <numFmt numFmtId="171" formatCode="&quot;True&quot;;&quot;True&quot;;&quot;False&quot;"/>
    <numFmt numFmtId="172" formatCode="&quot;On&quot;;&quot;On&quot;;&quot;Off&quot;"/>
    <numFmt numFmtId="173" formatCode="[$€-2]\ #,##0.00_);[Red]\([$€-2]\ #,##0.00\)"/>
  </numFmts>
  <fonts count="79">
    <font>
      <sz val="11"/>
      <color theme="1"/>
      <name val="Calibri"/>
      <family val="2"/>
    </font>
    <font>
      <sz val="11"/>
      <color indexed="8"/>
      <name val="Calibri"/>
      <family val="2"/>
    </font>
    <font>
      <sz val="10"/>
      <color indexed="8"/>
      <name val="Calibri"/>
      <family val="2"/>
    </font>
    <font>
      <b/>
      <sz val="10"/>
      <color indexed="8"/>
      <name val="Calibri"/>
      <family val="2"/>
    </font>
    <font>
      <sz val="11"/>
      <name val="Calibri"/>
      <family val="2"/>
    </font>
    <font>
      <sz val="8"/>
      <name val="Segoe UI"/>
      <family val="2"/>
    </font>
    <font>
      <b/>
      <sz val="10"/>
      <name val="Calibri"/>
      <family val="2"/>
    </font>
    <font>
      <i/>
      <sz val="10"/>
      <color indexed="8"/>
      <name val="Calibri"/>
      <family val="2"/>
    </font>
    <font>
      <sz val="10"/>
      <name val="Calibri"/>
      <family val="2"/>
    </font>
    <font>
      <b/>
      <sz val="12"/>
      <name val="Wingdings"/>
      <family val="0"/>
    </font>
    <font>
      <sz val="8"/>
      <name val="Tahoma"/>
      <family val="2"/>
    </font>
    <font>
      <sz val="10"/>
      <name val="Arial"/>
      <family val="2"/>
    </font>
    <font>
      <sz val="18"/>
      <name val="Arial"/>
      <family val="2"/>
    </font>
    <font>
      <b/>
      <sz val="10"/>
      <name val="Arial"/>
      <family val="2"/>
    </font>
    <font>
      <b/>
      <sz val="11"/>
      <color indexed="9"/>
      <name val="Arial"/>
      <family val="2"/>
    </font>
    <font>
      <b/>
      <sz val="12"/>
      <color indexed="9"/>
      <name val="Arial"/>
      <family val="2"/>
    </font>
    <font>
      <b/>
      <sz val="12"/>
      <name val="Arial"/>
      <family val="2"/>
    </font>
    <font>
      <b/>
      <sz val="15"/>
      <name val="Wingdings"/>
      <family val="0"/>
    </font>
    <font>
      <b/>
      <sz val="15"/>
      <name val="Arial"/>
      <family val="2"/>
    </font>
    <font>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9"/>
      <name val="Calibri"/>
      <family val="2"/>
    </font>
    <font>
      <b/>
      <sz val="11"/>
      <name val="Calibri"/>
      <family val="2"/>
    </font>
    <font>
      <sz val="16.5"/>
      <color indexed="8"/>
      <name val="Wingdings"/>
      <family val="0"/>
    </font>
    <font>
      <b/>
      <i/>
      <sz val="12"/>
      <color indexed="8"/>
      <name val="Calibri"/>
      <family val="2"/>
    </font>
    <font>
      <b/>
      <sz val="10"/>
      <color indexed="10"/>
      <name val="Arial"/>
      <family val="2"/>
    </font>
    <font>
      <b/>
      <sz val="10"/>
      <color indexed="9"/>
      <name val="Calibri"/>
      <family val="2"/>
    </font>
    <font>
      <b/>
      <sz val="14"/>
      <color indexed="8"/>
      <name val="Calibri"/>
      <family val="2"/>
    </font>
    <font>
      <b/>
      <sz val="12"/>
      <color indexed="8"/>
      <name val="Calibri"/>
      <family val="2"/>
    </font>
    <font>
      <i/>
      <sz val="18"/>
      <color indexed="53"/>
      <name val="Arial Black"/>
      <family val="2"/>
    </font>
    <font>
      <i/>
      <sz val="16"/>
      <color indexed="53"/>
      <name val="Arial Black"/>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
      <i/>
      <sz val="10"/>
      <color theme="1"/>
      <name val="Calibri"/>
      <family val="2"/>
    </font>
    <font>
      <sz val="10"/>
      <color theme="0"/>
      <name val="Calibri"/>
      <family val="2"/>
    </font>
    <font>
      <sz val="16.5"/>
      <color rgb="FF000000"/>
      <name val="Wingdings"/>
      <family val="0"/>
    </font>
    <font>
      <b/>
      <i/>
      <sz val="12"/>
      <color theme="1"/>
      <name val="Calibri"/>
      <family val="2"/>
    </font>
    <font>
      <b/>
      <sz val="10"/>
      <color rgb="FFFF0000"/>
      <name val="Arial"/>
      <family val="2"/>
    </font>
    <font>
      <b/>
      <sz val="10"/>
      <color theme="0"/>
      <name val="Calibri"/>
      <family val="2"/>
    </font>
    <font>
      <b/>
      <sz val="14"/>
      <color theme="1"/>
      <name val="Calibri"/>
      <family val="2"/>
    </font>
    <font>
      <b/>
      <sz val="10"/>
      <color theme="1"/>
      <name val="Calibri"/>
      <family val="2"/>
    </font>
    <font>
      <b/>
      <sz val="12"/>
      <color theme="1"/>
      <name val="Calibri"/>
      <family val="2"/>
    </font>
    <font>
      <i/>
      <sz val="18"/>
      <color theme="5" tint="-0.24997000396251678"/>
      <name val="Arial Black"/>
      <family val="2"/>
    </font>
    <font>
      <i/>
      <sz val="16"/>
      <color theme="5" tint="-0.24997000396251678"/>
      <name val="Arial Black"/>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5" tint="-0.24997000396251678"/>
        <bgColor indexed="64"/>
      </patternFill>
    </fill>
    <fill>
      <patternFill patternType="solid">
        <fgColor rgb="FFF4AA78"/>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thin"/>
      <top style="thin"/>
      <bottom style="thin"/>
    </border>
    <border>
      <left>
        <color indexed="63"/>
      </left>
      <right style="thin"/>
      <top/>
      <bottom style="thin"/>
    </border>
    <border>
      <left style="medium"/>
      <right style="thin"/>
      <top style="thin"/>
      <bottom style="medium"/>
    </border>
    <border>
      <left>
        <color indexed="63"/>
      </left>
      <right style="thin"/>
      <top style="thin"/>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color indexed="9"/>
      </right>
      <top style="medium"/>
      <bottom style="medium">
        <color indexed="9"/>
      </bottom>
    </border>
    <border>
      <left style="medium">
        <color indexed="9"/>
      </left>
      <right style="medium">
        <color indexed="9"/>
      </right>
      <top style="medium"/>
      <bottom style="medium">
        <color indexed="9"/>
      </bottom>
    </border>
    <border>
      <left style="medium">
        <color indexed="9"/>
      </left>
      <right style="medium"/>
      <top style="medium"/>
      <bottom style="medium">
        <color indexed="9"/>
      </bottom>
    </border>
    <border>
      <left style="medium"/>
      <right>
        <color indexed="63"/>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color indexed="9"/>
      </right>
      <top style="medium"/>
      <bottom>
        <color indexed="63"/>
      </bottom>
    </border>
    <border>
      <left style="medium"/>
      <right style="medium">
        <color indexed="9"/>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11" fillId="0" borderId="0">
      <alignment/>
      <protection/>
    </xf>
    <xf numFmtId="0" fontId="1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11"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48">
    <xf numFmtId="0" fontId="0" fillId="0" borderId="0" xfId="0" applyAlignment="1">
      <alignment/>
    </xf>
    <xf numFmtId="165" fontId="66" fillId="0" borderId="10" xfId="0" applyNumberFormat="1" applyFont="1" applyBorder="1" applyAlignment="1" applyProtection="1">
      <alignment horizontal="center" vertical="center"/>
      <protection locked="0"/>
    </xf>
    <xf numFmtId="3" fontId="66" fillId="0" borderId="10" xfId="0" applyNumberFormat="1" applyFont="1" applyBorder="1" applyAlignment="1" applyProtection="1">
      <alignment horizontal="center" vertical="center"/>
      <protection locked="0"/>
    </xf>
    <xf numFmtId="0" fontId="4" fillId="0" borderId="0" xfId="0" applyFont="1" applyAlignment="1" applyProtection="1">
      <alignment/>
      <protection/>
    </xf>
    <xf numFmtId="0" fontId="0" fillId="0" borderId="0" xfId="0" applyAlignment="1" applyProtection="1">
      <alignment/>
      <protection/>
    </xf>
    <xf numFmtId="0" fontId="8" fillId="0" borderId="0" xfId="0" applyFont="1" applyAlignment="1" applyProtection="1">
      <alignment/>
      <protection/>
    </xf>
    <xf numFmtId="0" fontId="66" fillId="0" borderId="0" xfId="0" applyFont="1" applyAlignment="1" applyProtection="1">
      <alignment/>
      <protection/>
    </xf>
    <xf numFmtId="0" fontId="67" fillId="0" borderId="0" xfId="0" applyFont="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4" fillId="0" borderId="13" xfId="0" applyFont="1" applyBorder="1" applyAlignment="1" applyProtection="1">
      <alignment/>
      <protection/>
    </xf>
    <xf numFmtId="0" fontId="66" fillId="0" borderId="14" xfId="0" applyFont="1" applyBorder="1" applyAlignment="1" applyProtection="1">
      <alignment/>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66" fillId="0" borderId="0" xfId="0" applyFont="1" applyBorder="1" applyAlignment="1" applyProtection="1">
      <alignment horizontal="center" vertical="center"/>
      <protection/>
    </xf>
    <xf numFmtId="1" fontId="66" fillId="0" borderId="10" xfId="0" applyNumberFormat="1" applyFont="1" applyBorder="1" applyAlignment="1" applyProtection="1">
      <alignment horizontal="center" vertical="center"/>
      <protection/>
    </xf>
    <xf numFmtId="0" fontId="0" fillId="0" borderId="16" xfId="0" applyBorder="1" applyAlignment="1" applyProtection="1">
      <alignment/>
      <protection/>
    </xf>
    <xf numFmtId="0" fontId="0" fillId="0" borderId="17" xfId="0" applyBorder="1" applyAlignment="1" applyProtection="1">
      <alignment/>
      <protection/>
    </xf>
    <xf numFmtId="0" fontId="48" fillId="0" borderId="18" xfId="0" applyFont="1" applyBorder="1" applyAlignment="1" applyProtection="1">
      <alignment/>
      <protection/>
    </xf>
    <xf numFmtId="0" fontId="0" fillId="0" borderId="0" xfId="0" applyBorder="1" applyAlignment="1" applyProtection="1">
      <alignment/>
      <protection/>
    </xf>
    <xf numFmtId="0" fontId="4" fillId="0" borderId="15" xfId="0" applyFont="1" applyBorder="1" applyAlignment="1" applyProtection="1">
      <alignment/>
      <protection/>
    </xf>
    <xf numFmtId="3" fontId="66" fillId="0" borderId="10" xfId="0" applyNumberFormat="1" applyFont="1" applyBorder="1" applyAlignment="1" applyProtection="1">
      <alignment horizontal="center" vertical="center"/>
      <protection/>
    </xf>
    <xf numFmtId="168" fontId="66" fillId="0" borderId="10" xfId="0" applyNumberFormat="1" applyFont="1" applyBorder="1" applyAlignment="1" applyProtection="1">
      <alignment horizontal="center" vertical="center"/>
      <protection/>
    </xf>
    <xf numFmtId="167" fontId="66" fillId="0" borderId="10" xfId="0" applyNumberFormat="1" applyFont="1" applyBorder="1" applyAlignment="1" applyProtection="1">
      <alignment horizontal="center"/>
      <protection/>
    </xf>
    <xf numFmtId="0" fontId="66" fillId="0" borderId="0" xfId="0" applyFont="1" applyBorder="1" applyAlignment="1" applyProtection="1">
      <alignment/>
      <protection/>
    </xf>
    <xf numFmtId="0" fontId="48" fillId="0" borderId="15" xfId="0" applyFont="1" applyBorder="1" applyAlignment="1" applyProtection="1">
      <alignment/>
      <protection/>
    </xf>
    <xf numFmtId="0" fontId="0" fillId="0" borderId="0" xfId="0" applyAlignment="1" applyProtection="1">
      <alignment/>
      <protection/>
    </xf>
    <xf numFmtId="0" fontId="66" fillId="0" borderId="0" xfId="0" applyFont="1" applyAlignment="1" applyProtection="1">
      <alignment/>
      <protection/>
    </xf>
    <xf numFmtId="0" fontId="66" fillId="0" borderId="19" xfId="0" applyFont="1" applyBorder="1" applyAlignment="1" applyProtection="1">
      <alignment horizontal="center"/>
      <protection/>
    </xf>
    <xf numFmtId="0" fontId="66" fillId="0" borderId="0" xfId="0" applyFont="1" applyBorder="1" applyAlignment="1" applyProtection="1">
      <alignment horizontal="center"/>
      <protection/>
    </xf>
    <xf numFmtId="0" fontId="67" fillId="0" borderId="0" xfId="0" applyFont="1" applyAlignment="1" applyProtection="1">
      <alignment/>
      <protection/>
    </xf>
    <xf numFmtId="0" fontId="2" fillId="0" borderId="0" xfId="0" applyFont="1" applyAlignment="1" applyProtection="1">
      <alignment/>
      <protection/>
    </xf>
    <xf numFmtId="0" fontId="68" fillId="0" borderId="0" xfId="0" applyFont="1" applyBorder="1" applyAlignment="1" applyProtection="1">
      <alignment/>
      <protection/>
    </xf>
    <xf numFmtId="0" fontId="2" fillId="0" borderId="14" xfId="0" applyFont="1" applyBorder="1" applyAlignment="1" applyProtection="1">
      <alignment/>
      <protection/>
    </xf>
    <xf numFmtId="0" fontId="48" fillId="0" borderId="0" xfId="0" applyFont="1" applyBorder="1" applyAlignment="1" applyProtection="1">
      <alignment/>
      <protection/>
    </xf>
    <xf numFmtId="0" fontId="66" fillId="0" borderId="19" xfId="0" applyFont="1" applyBorder="1" applyAlignment="1" applyProtection="1">
      <alignment horizontal="center" vertical="center"/>
      <protection/>
    </xf>
    <xf numFmtId="0" fontId="48" fillId="0" borderId="0" xfId="0" applyFont="1" applyAlignment="1" applyProtection="1">
      <alignment/>
      <protection/>
    </xf>
    <xf numFmtId="0" fontId="9" fillId="0" borderId="0" xfId="0" applyFont="1" applyAlignment="1" applyProtection="1">
      <alignment horizontal="left" vertical="center" wrapText="1"/>
      <protection/>
    </xf>
    <xf numFmtId="0" fontId="8" fillId="0" borderId="0" xfId="0" applyFont="1" applyAlignment="1" applyProtection="1">
      <alignment horizontal="left" vertical="center" wrapText="1"/>
      <protection/>
    </xf>
    <xf numFmtId="0" fontId="68" fillId="0" borderId="0" xfId="0" applyFont="1" applyAlignment="1" applyProtection="1">
      <alignment horizontal="center" wrapText="1"/>
      <protection/>
    </xf>
    <xf numFmtId="0" fontId="6" fillId="0" borderId="0" xfId="0" applyFont="1" applyAlignment="1" applyProtection="1">
      <alignment horizontal="left"/>
      <protection/>
    </xf>
    <xf numFmtId="3" fontId="39" fillId="0" borderId="17" xfId="0" applyNumberFormat="1" applyFont="1" applyBorder="1" applyAlignment="1" applyProtection="1">
      <alignment horizontal="center" wrapText="1"/>
      <protection/>
    </xf>
    <xf numFmtId="0" fontId="8" fillId="0" borderId="0" xfId="0" applyFont="1" applyAlignment="1" applyProtection="1">
      <alignment horizontal="center" wrapText="1"/>
      <protection/>
    </xf>
    <xf numFmtId="0" fontId="8" fillId="0" borderId="0" xfId="0" applyFont="1" applyAlignment="1" applyProtection="1">
      <alignment wrapText="1"/>
      <protection/>
    </xf>
    <xf numFmtId="0" fontId="68" fillId="0" borderId="0" xfId="0" applyFont="1" applyAlignment="1" applyProtection="1">
      <alignment wrapText="1"/>
      <protection/>
    </xf>
    <xf numFmtId="0" fontId="0" fillId="0" borderId="0" xfId="0" applyFont="1" applyAlignment="1" applyProtection="1">
      <alignment/>
      <protection/>
    </xf>
    <xf numFmtId="0" fontId="39" fillId="0" borderId="17" xfId="0" applyFont="1" applyBorder="1" applyAlignment="1" applyProtection="1">
      <alignment horizontal="center" wrapText="1"/>
      <protection/>
    </xf>
    <xf numFmtId="0" fontId="69" fillId="0" borderId="0" xfId="0" applyFont="1" applyAlignment="1" applyProtection="1">
      <alignment/>
      <protection/>
    </xf>
    <xf numFmtId="0" fontId="0" fillId="0" borderId="0" xfId="0" applyAlignment="1" applyProtection="1">
      <alignment horizontal="center"/>
      <protection/>
    </xf>
    <xf numFmtId="0" fontId="70" fillId="0" borderId="0" xfId="0" applyFont="1" applyAlignment="1" applyProtection="1">
      <alignment horizontal="left"/>
      <protection/>
    </xf>
    <xf numFmtId="0" fontId="12" fillId="0" borderId="0" xfId="58" applyFont="1" applyAlignment="1" applyProtection="1">
      <alignment wrapText="1"/>
      <protection/>
    </xf>
    <xf numFmtId="0" fontId="11" fillId="0" borderId="0" xfId="58" applyFont="1" applyAlignment="1" applyProtection="1">
      <alignment wrapText="1"/>
      <protection/>
    </xf>
    <xf numFmtId="0" fontId="13" fillId="0" borderId="0" xfId="58" applyFont="1" applyAlignment="1" applyProtection="1">
      <alignment horizontal="center" vertical="center" wrapText="1"/>
      <protection/>
    </xf>
    <xf numFmtId="0" fontId="11" fillId="0" borderId="0" xfId="58" applyFont="1" applyAlignment="1" applyProtection="1">
      <alignment horizontal="center" wrapText="1"/>
      <protection/>
    </xf>
    <xf numFmtId="0" fontId="11" fillId="0" borderId="20" xfId="58" applyFont="1" applyFill="1" applyBorder="1" applyAlignment="1" applyProtection="1">
      <alignment horizontal="center" vertical="center" wrapText="1"/>
      <protection/>
    </xf>
    <xf numFmtId="0" fontId="11" fillId="0" borderId="21" xfId="58" applyFont="1" applyFill="1" applyBorder="1" applyAlignment="1" applyProtection="1">
      <alignment horizontal="center" vertical="center" wrapText="1"/>
      <protection/>
    </xf>
    <xf numFmtId="0" fontId="11" fillId="0" borderId="22" xfId="58" applyFont="1" applyFill="1" applyBorder="1" applyAlignment="1" applyProtection="1">
      <alignment horizontal="center" vertical="center" wrapText="1"/>
      <protection/>
    </xf>
    <xf numFmtId="0" fontId="11" fillId="0" borderId="23" xfId="58" applyFont="1" applyFill="1" applyBorder="1" applyAlignment="1" applyProtection="1">
      <alignment horizontal="center" vertical="center" wrapText="1"/>
      <protection/>
    </xf>
    <xf numFmtId="0" fontId="11" fillId="0" borderId="0" xfId="58" applyFont="1" applyBorder="1" applyAlignment="1" applyProtection="1">
      <alignment horizontal="right" vertical="center" wrapText="1"/>
      <protection/>
    </xf>
    <xf numFmtId="0" fontId="11" fillId="0" borderId="0" xfId="58" applyFont="1" applyBorder="1" applyAlignment="1" applyProtection="1">
      <alignment wrapText="1"/>
      <protection/>
    </xf>
    <xf numFmtId="0" fontId="17" fillId="0" borderId="0" xfId="57" applyFont="1" applyAlignment="1" applyProtection="1">
      <alignment horizontal="center" vertical="center" wrapText="1"/>
      <protection/>
    </xf>
    <xf numFmtId="0" fontId="11" fillId="0" borderId="0" xfId="58" applyFont="1" applyAlignment="1" applyProtection="1">
      <alignment horizontal="left" vertical="center"/>
      <protection/>
    </xf>
    <xf numFmtId="0" fontId="11" fillId="0" borderId="0" xfId="58" applyFont="1" applyAlignment="1" applyProtection="1">
      <alignment horizontal="left" vertical="center" wrapText="1"/>
      <protection/>
    </xf>
    <xf numFmtId="0" fontId="13" fillId="0" borderId="0" xfId="58" applyFont="1" applyAlignment="1" applyProtection="1">
      <alignment horizontal="left"/>
      <protection/>
    </xf>
    <xf numFmtId="3" fontId="13" fillId="0" borderId="17" xfId="57" applyNumberFormat="1" applyFont="1" applyBorder="1" applyAlignment="1" applyProtection="1">
      <alignment horizontal="center" wrapText="1"/>
      <protection/>
    </xf>
    <xf numFmtId="0" fontId="13" fillId="0" borderId="17" xfId="57" applyFont="1" applyBorder="1" applyAlignment="1" applyProtection="1">
      <alignment horizontal="center" wrapText="1"/>
      <protection/>
    </xf>
    <xf numFmtId="0" fontId="18" fillId="0" borderId="0" xfId="58" applyFont="1" applyAlignment="1" applyProtection="1">
      <alignment horizontal="center" vertical="center" wrapText="1"/>
      <protection/>
    </xf>
    <xf numFmtId="0" fontId="17" fillId="0" borderId="0" xfId="58" applyFont="1" applyAlignment="1" applyProtection="1">
      <alignment horizontal="center" vertical="center" wrapText="1"/>
      <protection/>
    </xf>
    <xf numFmtId="0" fontId="19" fillId="0" borderId="0" xfId="58" applyFont="1" applyAlignment="1" applyProtection="1">
      <alignment horizontal="left" vertical="center"/>
      <protection/>
    </xf>
    <xf numFmtId="0" fontId="19" fillId="0" borderId="0" xfId="58" applyFont="1" applyAlignment="1" applyProtection="1">
      <alignment vertical="center"/>
      <protection/>
    </xf>
    <xf numFmtId="0" fontId="11" fillId="0" borderId="0" xfId="58" applyFont="1" applyAlignment="1" applyProtection="1">
      <alignment/>
      <protection/>
    </xf>
    <xf numFmtId="0" fontId="19" fillId="0" borderId="0" xfId="58" applyFont="1" applyAlignment="1" applyProtection="1">
      <alignment/>
      <protection/>
    </xf>
    <xf numFmtId="0" fontId="71" fillId="0" borderId="0" xfId="58" applyFont="1" applyAlignment="1" applyProtection="1">
      <alignment wrapText="1"/>
      <protection/>
    </xf>
    <xf numFmtId="0" fontId="2" fillId="0" borderId="0" xfId="0" applyFont="1" applyAlignment="1" applyProtection="1">
      <alignment/>
      <protection/>
    </xf>
    <xf numFmtId="0" fontId="0" fillId="0" borderId="0" xfId="0" applyAlignment="1" applyProtection="1">
      <alignment wrapText="1"/>
      <protection/>
    </xf>
    <xf numFmtId="0" fontId="70" fillId="0" borderId="0" xfId="0" applyFont="1" applyAlignment="1" applyProtection="1">
      <alignment/>
      <protection/>
    </xf>
    <xf numFmtId="0" fontId="13" fillId="0" borderId="24" xfId="0" applyFont="1" applyBorder="1" applyAlignment="1">
      <alignment horizontal="center" vertical="center" wrapText="1"/>
    </xf>
    <xf numFmtId="0" fontId="13" fillId="0" borderId="25" xfId="0" applyFont="1" applyFill="1" applyBorder="1" applyAlignment="1">
      <alignment horizontal="left" vertical="center" wrapText="1"/>
    </xf>
    <xf numFmtId="9" fontId="11" fillId="0" borderId="20" xfId="0" applyNumberFormat="1" applyFont="1" applyFill="1" applyBorder="1" applyAlignment="1">
      <alignment horizontal="center" vertical="center" wrapText="1"/>
    </xf>
    <xf numFmtId="0" fontId="13" fillId="0" borderId="25" xfId="0" applyFont="1" applyBorder="1" applyAlignment="1">
      <alignment vertical="center" wrapText="1"/>
    </xf>
    <xf numFmtId="0" fontId="11" fillId="0" borderId="20" xfId="0" applyFont="1" applyFill="1" applyBorder="1" applyAlignment="1">
      <alignment horizontal="center" vertical="center" wrapText="1"/>
    </xf>
    <xf numFmtId="167" fontId="13" fillId="0" borderId="25" xfId="62" applyNumberFormat="1" applyFont="1" applyFill="1" applyBorder="1" applyAlignment="1">
      <alignment horizontal="left" vertical="center" wrapText="1"/>
    </xf>
    <xf numFmtId="0" fontId="13" fillId="0" borderId="26" xfId="0" applyFont="1" applyFill="1" applyBorder="1" applyAlignment="1">
      <alignment vertical="center" wrapText="1"/>
    </xf>
    <xf numFmtId="0" fontId="13" fillId="0" borderId="27" xfId="0" applyFont="1" applyBorder="1" applyAlignment="1">
      <alignment horizontal="center" vertical="center" wrapText="1"/>
    </xf>
    <xf numFmtId="0" fontId="13" fillId="0" borderId="28" xfId="0" applyFont="1" applyFill="1" applyBorder="1" applyAlignment="1">
      <alignment horizontal="left" vertical="center" wrapText="1"/>
    </xf>
    <xf numFmtId="0" fontId="11" fillId="0" borderId="22" xfId="0" applyFont="1" applyFill="1" applyBorder="1" applyAlignment="1">
      <alignment horizontal="center" vertical="center" wrapText="1"/>
    </xf>
    <xf numFmtId="9" fontId="11" fillId="0" borderId="22" xfId="0" applyNumberFormat="1" applyFont="1" applyFill="1" applyBorder="1" applyAlignment="1">
      <alignment horizontal="center" vertical="center" wrapText="1"/>
    </xf>
    <xf numFmtId="0" fontId="8" fillId="0" borderId="0" xfId="0" applyFont="1" applyAlignment="1" applyProtection="1">
      <alignment horizontal="left" vertical="center"/>
      <protection/>
    </xf>
    <xf numFmtId="0" fontId="67" fillId="0" borderId="14" xfId="0" applyFont="1" applyBorder="1" applyAlignment="1" applyProtection="1">
      <alignment/>
      <protection/>
    </xf>
    <xf numFmtId="14" fontId="66" fillId="0" borderId="0" xfId="0" applyNumberFormat="1" applyFont="1" applyAlignment="1" applyProtection="1">
      <alignment/>
      <protection/>
    </xf>
    <xf numFmtId="14" fontId="8" fillId="0" borderId="0" xfId="0" applyNumberFormat="1" applyFont="1" applyAlignment="1" applyProtection="1">
      <alignment/>
      <protection/>
    </xf>
    <xf numFmtId="0" fontId="66" fillId="0" borderId="0" xfId="0" applyFont="1" applyAlignment="1" applyProtection="1">
      <alignment/>
      <protection locked="0"/>
    </xf>
    <xf numFmtId="0" fontId="72" fillId="33" borderId="29" xfId="0" applyFont="1" applyFill="1" applyBorder="1" applyAlignment="1" applyProtection="1">
      <alignment horizontal="center" wrapText="1"/>
      <protection/>
    </xf>
    <xf numFmtId="0" fontId="72" fillId="33" borderId="29" xfId="0" applyFont="1" applyFill="1" applyBorder="1" applyAlignment="1" applyProtection="1">
      <alignment horizontal="center" vertical="center"/>
      <protection/>
    </xf>
    <xf numFmtId="0" fontId="72" fillId="33" borderId="30" xfId="0" applyFont="1" applyFill="1" applyBorder="1" applyAlignment="1" applyProtection="1">
      <alignment horizontal="center" vertical="center"/>
      <protection/>
    </xf>
    <xf numFmtId="0" fontId="72" fillId="33" borderId="31" xfId="0" applyFont="1" applyFill="1" applyBorder="1" applyAlignment="1" applyProtection="1">
      <alignment horizontal="center" vertical="center" wrapText="1"/>
      <protection/>
    </xf>
    <xf numFmtId="0" fontId="72" fillId="33" borderId="31" xfId="0" applyFont="1" applyFill="1" applyBorder="1" applyAlignment="1" applyProtection="1">
      <alignment/>
      <protection/>
    </xf>
    <xf numFmtId="0" fontId="6" fillId="33" borderId="32" xfId="0" applyFont="1" applyFill="1" applyBorder="1" applyAlignment="1" applyProtection="1">
      <alignment/>
      <protection/>
    </xf>
    <xf numFmtId="0" fontId="64" fillId="33" borderId="30" xfId="0" applyFont="1" applyFill="1" applyBorder="1" applyAlignment="1" applyProtection="1">
      <alignment horizontal="center" vertical="center"/>
      <protection/>
    </xf>
    <xf numFmtId="0" fontId="72" fillId="33" borderId="31" xfId="0" applyFont="1" applyFill="1" applyBorder="1" applyAlignment="1" applyProtection="1">
      <alignment horizontal="center" vertical="center"/>
      <protection/>
    </xf>
    <xf numFmtId="0" fontId="64" fillId="33" borderId="31" xfId="0" applyFont="1" applyFill="1" applyBorder="1" applyAlignment="1" applyProtection="1">
      <alignment horizontal="center" vertical="center"/>
      <protection/>
    </xf>
    <xf numFmtId="0" fontId="64" fillId="33" borderId="32" xfId="0" applyFont="1" applyFill="1" applyBorder="1" applyAlignment="1" applyProtection="1">
      <alignment horizontal="center" vertical="center"/>
      <protection/>
    </xf>
    <xf numFmtId="0" fontId="14" fillId="33" borderId="33" xfId="0" applyFont="1" applyFill="1" applyBorder="1" applyAlignment="1">
      <alignment horizontal="center" vertical="center" wrapText="1"/>
    </xf>
    <xf numFmtId="0" fontId="14" fillId="33" borderId="34" xfId="0" applyFont="1" applyFill="1" applyBorder="1" applyAlignment="1">
      <alignment horizontal="center" vertical="center" wrapText="1"/>
    </xf>
    <xf numFmtId="0" fontId="14" fillId="33" borderId="34" xfId="58" applyFont="1" applyFill="1" applyBorder="1" applyAlignment="1" applyProtection="1">
      <alignment horizontal="center" vertical="center" wrapText="1"/>
      <protection/>
    </xf>
    <xf numFmtId="0" fontId="14" fillId="33" borderId="35" xfId="58" applyFont="1" applyFill="1" applyBorder="1" applyAlignment="1" applyProtection="1">
      <alignment horizontal="center" vertical="center" wrapText="1"/>
      <protection/>
    </xf>
    <xf numFmtId="0" fontId="15" fillId="33" borderId="0" xfId="0" applyFont="1" applyFill="1" applyBorder="1" applyAlignment="1">
      <alignment horizontal="center" vertical="center" wrapText="1"/>
    </xf>
    <xf numFmtId="0" fontId="15" fillId="33" borderId="15" xfId="58" applyFont="1" applyFill="1" applyBorder="1" applyAlignment="1" applyProtection="1">
      <alignment horizontal="center" vertical="center" wrapText="1"/>
      <protection/>
    </xf>
    <xf numFmtId="0" fontId="13" fillId="33" borderId="36" xfId="0" applyFont="1" applyFill="1" applyBorder="1" applyAlignment="1">
      <alignment horizontal="center" vertical="center" wrapText="1"/>
    </xf>
    <xf numFmtId="3" fontId="15" fillId="33" borderId="15" xfId="58" applyNumberFormat="1" applyFont="1" applyFill="1" applyBorder="1" applyAlignment="1" applyProtection="1">
      <alignment horizontal="center" vertical="center" wrapText="1"/>
      <protection/>
    </xf>
    <xf numFmtId="0" fontId="11" fillId="0" borderId="21" xfId="0" applyFont="1" applyFill="1" applyBorder="1" applyAlignment="1">
      <alignment horizontal="center" vertical="center" wrapText="1"/>
    </xf>
    <xf numFmtId="0" fontId="11" fillId="0" borderId="0" xfId="0" applyFont="1" applyAlignment="1">
      <alignment/>
    </xf>
    <xf numFmtId="0" fontId="11" fillId="0" borderId="0" xfId="0" applyFont="1" applyAlignment="1">
      <alignment wrapText="1"/>
    </xf>
    <xf numFmtId="0" fontId="0" fillId="34" borderId="20" xfId="0" applyFill="1" applyBorder="1" applyAlignment="1" applyProtection="1">
      <alignment horizontal="center"/>
      <protection locked="0"/>
    </xf>
    <xf numFmtId="14" fontId="0" fillId="34" borderId="20" xfId="0" applyNumberFormat="1" applyFill="1" applyBorder="1" applyAlignment="1" applyProtection="1">
      <alignment horizontal="center"/>
      <protection locked="0"/>
    </xf>
    <xf numFmtId="0" fontId="73" fillId="0" borderId="0" xfId="0" applyFont="1" applyAlignment="1" applyProtection="1">
      <alignment horizontal="center"/>
      <protection/>
    </xf>
    <xf numFmtId="14" fontId="0" fillId="0" borderId="0" xfId="0" applyNumberFormat="1" applyAlignment="1" applyProtection="1">
      <alignment/>
      <protection/>
    </xf>
    <xf numFmtId="14" fontId="2" fillId="0" borderId="14" xfId="0" applyNumberFormat="1" applyFont="1" applyBorder="1" applyAlignment="1" applyProtection="1">
      <alignment/>
      <protection/>
    </xf>
    <xf numFmtId="1" fontId="66" fillId="0" borderId="10" xfId="0" applyNumberFormat="1" applyFont="1" applyBorder="1" applyAlignment="1" applyProtection="1">
      <alignment horizontal="center"/>
      <protection locked="0"/>
    </xf>
    <xf numFmtId="3" fontId="66" fillId="0" borderId="0" xfId="0" applyNumberFormat="1" applyFont="1" applyBorder="1" applyAlignment="1" applyProtection="1">
      <alignment horizontal="center" vertical="center"/>
      <protection/>
    </xf>
    <xf numFmtId="0" fontId="0" fillId="0" borderId="0" xfId="0" applyAlignment="1" applyProtection="1">
      <alignment horizontal="left" vertical="top" wrapText="1"/>
      <protection/>
    </xf>
    <xf numFmtId="0" fontId="0" fillId="0" borderId="0" xfId="0" applyAlignment="1" applyProtection="1">
      <alignment horizontal="left" vertical="top"/>
      <protection/>
    </xf>
    <xf numFmtId="0" fontId="73" fillId="0" borderId="0" xfId="0" applyFont="1" applyAlignment="1" applyProtection="1">
      <alignment horizontal="center"/>
      <protection/>
    </xf>
    <xf numFmtId="0" fontId="0" fillId="0" borderId="0" xfId="0" applyAlignment="1" applyProtection="1">
      <alignment horizontal="left" wrapText="1"/>
      <protection/>
    </xf>
    <xf numFmtId="0" fontId="0" fillId="0" borderId="0" xfId="0" applyAlignment="1" applyProtection="1">
      <alignment horizontal="left"/>
      <protection/>
    </xf>
    <xf numFmtId="0" fontId="0" fillId="0" borderId="0" xfId="0" applyFill="1" applyBorder="1" applyAlignment="1" applyProtection="1">
      <alignment horizontal="left" wrapText="1"/>
      <protection/>
    </xf>
    <xf numFmtId="0" fontId="0" fillId="0" borderId="0" xfId="0" applyFill="1" applyBorder="1" applyAlignment="1" applyProtection="1">
      <alignment horizontal="left"/>
      <protection/>
    </xf>
    <xf numFmtId="0" fontId="64" fillId="0" borderId="37" xfId="0" applyFont="1" applyBorder="1" applyAlignment="1" applyProtection="1">
      <alignment horizontal="center" vertical="center"/>
      <protection/>
    </xf>
    <xf numFmtId="0" fontId="64" fillId="0" borderId="38" xfId="0" applyFont="1" applyBorder="1" applyAlignment="1" applyProtection="1">
      <alignment horizontal="center" vertical="center"/>
      <protection/>
    </xf>
    <xf numFmtId="0" fontId="64" fillId="0" borderId="39" xfId="0" applyFont="1" applyBorder="1" applyAlignment="1" applyProtection="1">
      <alignment horizontal="center" vertical="center"/>
      <protection/>
    </xf>
    <xf numFmtId="0" fontId="74" fillId="0" borderId="37" xfId="0" applyFont="1" applyBorder="1" applyAlignment="1" applyProtection="1">
      <alignment horizontal="center" vertical="center"/>
      <protection/>
    </xf>
    <xf numFmtId="0" fontId="74" fillId="0" borderId="38" xfId="0" applyFont="1" applyBorder="1" applyAlignment="1" applyProtection="1">
      <alignment horizontal="center" vertical="center"/>
      <protection/>
    </xf>
    <xf numFmtId="0" fontId="74" fillId="0" borderId="39" xfId="0" applyFont="1" applyBorder="1" applyAlignment="1" applyProtection="1">
      <alignment horizontal="center" vertical="center"/>
      <protection/>
    </xf>
    <xf numFmtId="0" fontId="2" fillId="0" borderId="37" xfId="0" applyFont="1" applyBorder="1" applyAlignment="1" applyProtection="1">
      <alignment horizontal="left" vertical="center" wrapText="1" indent="1"/>
      <protection/>
    </xf>
    <xf numFmtId="0" fontId="66" fillId="0" borderId="38" xfId="0" applyFont="1" applyBorder="1" applyAlignment="1" applyProtection="1">
      <alignment horizontal="left" vertical="center" wrapText="1" indent="1"/>
      <protection/>
    </xf>
    <xf numFmtId="0" fontId="66" fillId="0" borderId="39" xfId="0" applyFont="1" applyBorder="1" applyAlignment="1" applyProtection="1">
      <alignment horizontal="left" vertical="center" wrapText="1" indent="1"/>
      <protection/>
    </xf>
    <xf numFmtId="0" fontId="2" fillId="0" borderId="38" xfId="0" applyFont="1" applyBorder="1" applyAlignment="1" applyProtection="1">
      <alignment horizontal="left" vertical="center" wrapText="1" indent="1"/>
      <protection/>
    </xf>
    <xf numFmtId="0" fontId="75" fillId="0" borderId="0" xfId="0" applyFont="1" applyAlignment="1" applyProtection="1">
      <alignment horizontal="center"/>
      <protection/>
    </xf>
    <xf numFmtId="169" fontId="74" fillId="0" borderId="0" xfId="0" applyNumberFormat="1" applyFont="1" applyAlignment="1" applyProtection="1">
      <alignment horizontal="center"/>
      <protection/>
    </xf>
    <xf numFmtId="0" fontId="2" fillId="0" borderId="39" xfId="0" applyFont="1" applyBorder="1" applyAlignment="1" applyProtection="1">
      <alignment horizontal="left" vertical="center" wrapText="1" indent="1"/>
      <protection/>
    </xf>
    <xf numFmtId="0" fontId="15" fillId="33" borderId="0" xfId="58" applyFont="1" applyFill="1" applyBorder="1" applyAlignment="1" applyProtection="1">
      <alignment horizontal="center" vertical="center" wrapText="1"/>
      <protection/>
    </xf>
    <xf numFmtId="0" fontId="14" fillId="33" borderId="0" xfId="0" applyFont="1" applyFill="1" applyBorder="1" applyAlignment="1">
      <alignment horizontal="center" vertical="center" wrapText="1"/>
    </xf>
    <xf numFmtId="0" fontId="16" fillId="33" borderId="0" xfId="0" applyFont="1" applyFill="1" applyBorder="1" applyAlignment="1">
      <alignment horizontal="center" vertical="center" wrapText="1"/>
    </xf>
    <xf numFmtId="0" fontId="76" fillId="0" borderId="0" xfId="58" applyFont="1" applyAlignment="1" applyProtection="1">
      <alignment horizontal="center" wrapText="1"/>
      <protection/>
    </xf>
    <xf numFmtId="0" fontId="77" fillId="0" borderId="0" xfId="58" applyFont="1" applyAlignment="1" applyProtection="1">
      <alignment horizontal="center" wrapText="1"/>
      <protection/>
    </xf>
    <xf numFmtId="0" fontId="14" fillId="33" borderId="40" xfId="0" applyFont="1" applyFill="1" applyBorder="1" applyAlignment="1">
      <alignment horizontal="center" vertical="center" wrapText="1"/>
    </xf>
    <xf numFmtId="0" fontId="14" fillId="33" borderId="41" xfId="0" applyFont="1" applyFill="1" applyBorder="1" applyAlignment="1">
      <alignment horizontal="center" vertical="center" wrapText="1"/>
    </xf>
    <xf numFmtId="0" fontId="15" fillId="33" borderId="0" xfId="0" applyFont="1" applyFill="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Percent 2" xfId="62"/>
    <cellStyle name="Title" xfId="63"/>
    <cellStyle name="Total" xfId="64"/>
    <cellStyle name="Warning Text" xfId="65"/>
  </cellStyles>
  <dxfs count="2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G23"/>
  <sheetViews>
    <sheetView showGridLines="0" tabSelected="1" zoomScalePageLayoutView="0" workbookViewId="0" topLeftCell="A1">
      <selection activeCell="C5" sqref="C5"/>
    </sheetView>
  </sheetViews>
  <sheetFormatPr defaultColWidth="9.140625" defaultRowHeight="15"/>
  <cols>
    <col min="1" max="1" width="1.421875" style="4" customWidth="1"/>
    <col min="2" max="2" width="22.28125" style="4" customWidth="1"/>
    <col min="3" max="3" width="28.00390625" style="4" customWidth="1"/>
    <col min="4" max="4" width="39.28125" style="4" customWidth="1"/>
    <col min="5" max="5" width="0" style="4" hidden="1" customWidth="1"/>
    <col min="6" max="6" width="14.8515625" style="4" hidden="1" customWidth="1"/>
    <col min="7" max="16384" width="9.00390625" style="4" customWidth="1"/>
  </cols>
  <sheetData>
    <row r="1" spans="2:6" ht="18.75">
      <c r="B1" s="122" t="s">
        <v>172</v>
      </c>
      <c r="C1" s="122"/>
      <c r="D1" s="122"/>
      <c r="F1" s="116">
        <v>42766</v>
      </c>
    </row>
    <row r="2" spans="2:6" ht="18.75">
      <c r="B2" s="115"/>
      <c r="C2" s="115"/>
      <c r="D2" s="115"/>
      <c r="F2" s="116">
        <v>42794</v>
      </c>
    </row>
    <row r="3" spans="2:6" ht="18.75">
      <c r="B3" s="49" t="s">
        <v>167</v>
      </c>
      <c r="C3" s="115"/>
      <c r="D3" s="115"/>
      <c r="F3" s="116">
        <v>42825</v>
      </c>
    </row>
    <row r="4" ht="9" customHeight="1">
      <c r="F4" s="116">
        <v>42855</v>
      </c>
    </row>
    <row r="5" spans="2:6" ht="14.25">
      <c r="B5" s="4" t="s">
        <v>168</v>
      </c>
      <c r="C5" s="113"/>
      <c r="D5" s="48"/>
      <c r="F5" s="116">
        <v>42886</v>
      </c>
    </row>
    <row r="6" spans="3:6" ht="9" customHeight="1">
      <c r="C6" s="48"/>
      <c r="D6" s="48"/>
      <c r="F6" s="116">
        <v>42916</v>
      </c>
    </row>
    <row r="7" spans="2:6" ht="14.25">
      <c r="B7" s="4" t="s">
        <v>25</v>
      </c>
      <c r="C7" s="113"/>
      <c r="D7" s="48"/>
      <c r="F7" s="116">
        <v>42947</v>
      </c>
    </row>
    <row r="8" spans="4:6" ht="9" customHeight="1">
      <c r="D8" s="48"/>
      <c r="F8" s="116">
        <v>42978</v>
      </c>
    </row>
    <row r="9" spans="2:6" ht="14.25">
      <c r="B9" s="4" t="s">
        <v>148</v>
      </c>
      <c r="C9" s="114">
        <v>43100</v>
      </c>
      <c r="D9" s="48"/>
      <c r="F9" s="116">
        <v>43008</v>
      </c>
    </row>
    <row r="10" spans="3:6" ht="9" customHeight="1">
      <c r="C10" s="48"/>
      <c r="D10" s="48"/>
      <c r="F10" s="116">
        <v>43039</v>
      </c>
    </row>
    <row r="11" spans="2:6" ht="14.25">
      <c r="B11" s="4" t="s">
        <v>26</v>
      </c>
      <c r="C11" s="114"/>
      <c r="D11" s="48"/>
      <c r="F11" s="116">
        <v>43069</v>
      </c>
    </row>
    <row r="12" ht="27.75" customHeight="1">
      <c r="F12" s="116">
        <v>43100</v>
      </c>
    </row>
    <row r="13" ht="15.75">
      <c r="B13" s="49" t="s">
        <v>55</v>
      </c>
    </row>
    <row r="14" ht="9" customHeight="1"/>
    <row r="15" spans="2:7" ht="14.25" customHeight="1">
      <c r="B15" s="123" t="s">
        <v>169</v>
      </c>
      <c r="C15" s="124"/>
      <c r="D15" s="124"/>
      <c r="G15" s="74"/>
    </row>
    <row r="16" spans="2:4" ht="22.5" customHeight="1">
      <c r="B16" s="124" t="s">
        <v>56</v>
      </c>
      <c r="C16" s="124"/>
      <c r="D16" s="124"/>
    </row>
    <row r="17" spans="2:4" ht="33" customHeight="1">
      <c r="B17" s="125" t="s">
        <v>171</v>
      </c>
      <c r="C17" s="126"/>
      <c r="D17" s="126"/>
    </row>
    <row r="18" spans="2:4" ht="20.25" customHeight="1">
      <c r="B18" s="125" t="s">
        <v>170</v>
      </c>
      <c r="C18" s="125"/>
      <c r="D18" s="125"/>
    </row>
    <row r="19" spans="2:4" ht="22.5" customHeight="1">
      <c r="B19" s="124" t="s">
        <v>146</v>
      </c>
      <c r="C19" s="124"/>
      <c r="D19" s="124"/>
    </row>
    <row r="21" ht="15.75">
      <c r="B21" s="75" t="s">
        <v>149</v>
      </c>
    </row>
    <row r="22" ht="9" customHeight="1"/>
    <row r="23" spans="2:4" ht="189.75" customHeight="1">
      <c r="B23" s="120" t="s">
        <v>150</v>
      </c>
      <c r="C23" s="121"/>
      <c r="D23" s="121"/>
    </row>
  </sheetData>
  <sheetProtection password="C664" sheet="1" selectLockedCells="1"/>
  <mergeCells count="7">
    <mergeCell ref="B23:D23"/>
    <mergeCell ref="B1:D1"/>
    <mergeCell ref="B15:D15"/>
    <mergeCell ref="B16:D16"/>
    <mergeCell ref="B17:D17"/>
    <mergeCell ref="B18:D18"/>
    <mergeCell ref="B19:D19"/>
  </mergeCells>
  <dataValidations count="3">
    <dataValidation type="list" allowBlank="1" showErrorMessage="1" sqref="C9">
      <formula1>$F$1:$F$12</formula1>
    </dataValidation>
    <dataValidation type="whole" allowBlank="1" showInputMessage="1" showErrorMessage="1" sqref="C5">
      <formula1>1</formula1>
      <formula2>9999</formula2>
    </dataValidation>
    <dataValidation type="textLength" allowBlank="1" showInputMessage="1" showErrorMessage="1" sqref="C7">
      <formula1>0</formula1>
      <formula2>40</formula2>
    </dataValidation>
  </dataValidations>
  <printOptions/>
  <pageMargins left="0.7" right="0.5"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N101"/>
  <sheetViews>
    <sheetView showGridLines="0" zoomScalePageLayoutView="0" workbookViewId="0" topLeftCell="A1">
      <selection activeCell="D7" sqref="D7"/>
    </sheetView>
  </sheetViews>
  <sheetFormatPr defaultColWidth="9.140625" defaultRowHeight="15"/>
  <cols>
    <col min="1" max="1" width="4.421875" style="4" customWidth="1"/>
    <col min="2" max="2" width="21.28125" style="4" customWidth="1"/>
    <col min="3" max="3" width="53.28125" style="4" customWidth="1"/>
    <col min="4" max="4" width="9.140625" style="4" customWidth="1"/>
    <col min="5" max="5" width="1.57421875" style="4" customWidth="1"/>
    <col min="6" max="6" width="9.140625" style="4" customWidth="1"/>
    <col min="7" max="7" width="1.57421875" style="3" customWidth="1"/>
    <col min="8" max="10" width="8.57421875" style="4" customWidth="1"/>
    <col min="11" max="11" width="12.28125" style="5" hidden="1" customWidth="1"/>
    <col min="12" max="14" width="12.28125" style="6" hidden="1" customWidth="1"/>
    <col min="15" max="16384" width="9.00390625" style="4" customWidth="1"/>
  </cols>
  <sheetData>
    <row r="1" spans="1:10" ht="15.75">
      <c r="A1" s="137" t="str">
        <f>"2017 Journey to Excellence - Team "&amp;'Setup &amp; Instructions'!C5&amp;" - "&amp;'Setup &amp; Instructions'!C7&amp;" District"</f>
        <v>2017 Journey to Excellence - Team  -  District</v>
      </c>
      <c r="B1" s="137"/>
      <c r="C1" s="137"/>
      <c r="D1" s="137"/>
      <c r="E1" s="137"/>
      <c r="F1" s="137"/>
      <c r="G1" s="137"/>
      <c r="H1" s="137"/>
      <c r="I1" s="137"/>
      <c r="J1" s="137"/>
    </row>
    <row r="2" spans="1:11" s="6" customFormat="1" ht="13.5" customHeight="1">
      <c r="A2" s="138">
        <f>IF('Setup &amp; Instructions'!C11="","",'Setup &amp; Instructions'!C11)</f>
      </c>
      <c r="B2" s="138"/>
      <c r="C2" s="138"/>
      <c r="D2" s="138"/>
      <c r="E2" s="138"/>
      <c r="F2" s="138"/>
      <c r="G2" s="138"/>
      <c r="H2" s="138"/>
      <c r="I2" s="138"/>
      <c r="J2" s="138"/>
      <c r="K2" s="5"/>
    </row>
    <row r="3" ht="18" customHeight="1" thickBot="1">
      <c r="A3" s="7"/>
    </row>
    <row r="4" spans="1:10" ht="27.75" customHeight="1" thickBot="1">
      <c r="A4" s="92" t="s">
        <v>4</v>
      </c>
      <c r="B4" s="93" t="s">
        <v>0</v>
      </c>
      <c r="C4" s="94" t="s">
        <v>5</v>
      </c>
      <c r="D4" s="95" t="s">
        <v>7</v>
      </c>
      <c r="E4" s="96"/>
      <c r="F4" s="95" t="s">
        <v>6</v>
      </c>
      <c r="G4" s="97"/>
      <c r="H4" s="92" t="s">
        <v>1</v>
      </c>
      <c r="I4" s="92" t="s">
        <v>2</v>
      </c>
      <c r="J4" s="92" t="s">
        <v>3</v>
      </c>
    </row>
    <row r="5" spans="1:10" ht="15" customHeight="1" thickBot="1">
      <c r="A5" s="98"/>
      <c r="B5" s="99" t="s">
        <v>20</v>
      </c>
      <c r="C5" s="100"/>
      <c r="D5" s="100"/>
      <c r="E5" s="100"/>
      <c r="F5" s="100"/>
      <c r="G5" s="100"/>
      <c r="H5" s="100"/>
      <c r="I5" s="100"/>
      <c r="J5" s="101"/>
    </row>
    <row r="6" spans="1:10" ht="6.75" customHeight="1">
      <c r="A6" s="130">
        <v>1</v>
      </c>
      <c r="B6" s="133" t="s">
        <v>114</v>
      </c>
      <c r="C6" s="8"/>
      <c r="D6" s="9"/>
      <c r="E6" s="9"/>
      <c r="F6" s="9"/>
      <c r="G6" s="10"/>
      <c r="H6" s="127">
        <f>IF(K10=1,K7,IF(K10=101,K7,""))</f>
      </c>
      <c r="I6" s="127">
        <f>IF(K10=11,L7,"")</f>
      </c>
      <c r="J6" s="127">
        <f>IF(K10=111,M7,"")</f>
      </c>
    </row>
    <row r="7" spans="1:13" ht="15" customHeight="1">
      <c r="A7" s="131"/>
      <c r="B7" s="134"/>
      <c r="C7" s="11" t="s">
        <v>78</v>
      </c>
      <c r="D7" s="1"/>
      <c r="E7" s="12"/>
      <c r="F7" s="12"/>
      <c r="G7" s="13"/>
      <c r="H7" s="128"/>
      <c r="I7" s="128"/>
      <c r="J7" s="128"/>
      <c r="K7" s="5">
        <v>50</v>
      </c>
      <c r="L7" s="6">
        <v>100</v>
      </c>
      <c r="M7" s="6">
        <v>200</v>
      </c>
    </row>
    <row r="8" spans="1:13" ht="15" customHeight="1">
      <c r="A8" s="131"/>
      <c r="B8" s="134"/>
      <c r="C8" s="11" t="s">
        <v>68</v>
      </c>
      <c r="D8" s="1"/>
      <c r="E8" s="12"/>
      <c r="F8" s="12"/>
      <c r="G8" s="13"/>
      <c r="H8" s="128"/>
      <c r="I8" s="128"/>
      <c r="J8" s="128"/>
      <c r="L8" s="6">
        <v>6</v>
      </c>
      <c r="M8" s="89"/>
    </row>
    <row r="9" spans="1:10" ht="15" customHeight="1">
      <c r="A9" s="131"/>
      <c r="B9" s="134"/>
      <c r="C9" s="11" t="s">
        <v>9</v>
      </c>
      <c r="D9" s="1"/>
      <c r="E9" s="12"/>
      <c r="F9" s="12"/>
      <c r="G9" s="13"/>
      <c r="H9" s="128"/>
      <c r="I9" s="128"/>
      <c r="J9" s="128"/>
    </row>
    <row r="10" spans="1:11" ht="15" customHeight="1">
      <c r="A10" s="131"/>
      <c r="B10" s="134"/>
      <c r="C10" s="11" t="s">
        <v>10</v>
      </c>
      <c r="D10" s="1"/>
      <c r="E10" s="12"/>
      <c r="F10" s="12"/>
      <c r="G10" s="13"/>
      <c r="H10" s="128"/>
      <c r="I10" s="128"/>
      <c r="J10" s="128"/>
      <c r="K10" s="5">
        <f>IF(D7="",0,1)+IF(F15=L8,10,0)+IF(D8="",0,100)</f>
        <v>0</v>
      </c>
    </row>
    <row r="11" spans="1:10" ht="15" customHeight="1">
      <c r="A11" s="131"/>
      <c r="B11" s="134"/>
      <c r="C11" s="11" t="s">
        <v>11</v>
      </c>
      <c r="D11" s="1"/>
      <c r="E11" s="12"/>
      <c r="F11" s="12"/>
      <c r="G11" s="13"/>
      <c r="H11" s="128"/>
      <c r="I11" s="128"/>
      <c r="J11" s="128"/>
    </row>
    <row r="12" spans="1:10" ht="15" customHeight="1">
      <c r="A12" s="131"/>
      <c r="B12" s="134"/>
      <c r="C12" s="11" t="s">
        <v>12</v>
      </c>
      <c r="D12" s="1"/>
      <c r="E12" s="12"/>
      <c r="F12" s="12"/>
      <c r="G12" s="13"/>
      <c r="H12" s="128"/>
      <c r="I12" s="128"/>
      <c r="J12" s="128"/>
    </row>
    <row r="13" spans="1:10" ht="15" customHeight="1">
      <c r="A13" s="131"/>
      <c r="B13" s="134"/>
      <c r="C13" s="11" t="s">
        <v>13</v>
      </c>
      <c r="D13" s="1"/>
      <c r="E13" s="12"/>
      <c r="F13" s="12"/>
      <c r="G13" s="13"/>
      <c r="H13" s="128"/>
      <c r="I13" s="128"/>
      <c r="J13" s="128"/>
    </row>
    <row r="14" spans="1:10" ht="15" customHeight="1">
      <c r="A14" s="131"/>
      <c r="B14" s="134"/>
      <c r="C14" s="11" t="s">
        <v>14</v>
      </c>
      <c r="D14" s="1"/>
      <c r="E14" s="12"/>
      <c r="F14" s="12"/>
      <c r="G14" s="13"/>
      <c r="H14" s="128"/>
      <c r="I14" s="128"/>
      <c r="J14" s="128"/>
    </row>
    <row r="15" spans="1:10" ht="15" customHeight="1">
      <c r="A15" s="131"/>
      <c r="B15" s="134"/>
      <c r="C15" s="11" t="s">
        <v>8</v>
      </c>
      <c r="D15" s="14"/>
      <c r="E15" s="12"/>
      <c r="F15" s="15">
        <f>IF(D9="",0,1)+IF(D10="",0,1)+IF(D11="",0,1)+IF(D12="",0,1)+IF(D13="",0,1)+IF(D14="",0,1)</f>
        <v>0</v>
      </c>
      <c r="G15" s="13"/>
      <c r="H15" s="128"/>
      <c r="I15" s="128"/>
      <c r="J15" s="128"/>
    </row>
    <row r="16" spans="1:10" ht="6.75" customHeight="1" thickBot="1">
      <c r="A16" s="132"/>
      <c r="B16" s="135"/>
      <c r="C16" s="16"/>
      <c r="D16" s="17"/>
      <c r="E16" s="17"/>
      <c r="F16" s="17"/>
      <c r="G16" s="18"/>
      <c r="H16" s="129"/>
      <c r="I16" s="129"/>
      <c r="J16" s="129"/>
    </row>
    <row r="17" spans="1:10" ht="15" customHeight="1" thickBot="1">
      <c r="A17" s="98"/>
      <c r="B17" s="99" t="s">
        <v>21</v>
      </c>
      <c r="C17" s="100"/>
      <c r="D17" s="100"/>
      <c r="E17" s="100"/>
      <c r="F17" s="100"/>
      <c r="G17" s="100"/>
      <c r="H17" s="100"/>
      <c r="I17" s="100"/>
      <c r="J17" s="101"/>
    </row>
    <row r="18" spans="1:10" ht="6.75" customHeight="1">
      <c r="A18" s="130">
        <v>2</v>
      </c>
      <c r="B18" s="133" t="s">
        <v>115</v>
      </c>
      <c r="C18" s="8"/>
      <c r="D18" s="9"/>
      <c r="E18" s="9"/>
      <c r="F18" s="9"/>
      <c r="G18" s="10"/>
      <c r="H18" s="127">
        <f>IF(OR(K22=1,K22=101),K19,"")</f>
      </c>
      <c r="I18" s="127">
        <f>IF(K22=11,L19,"")</f>
      </c>
      <c r="J18" s="127">
        <f>IF(K22=111,M19,"")</f>
      </c>
    </row>
    <row r="19" spans="1:13" ht="15" customHeight="1">
      <c r="A19" s="131"/>
      <c r="B19" s="136"/>
      <c r="C19" s="33" t="s">
        <v>155</v>
      </c>
      <c r="D19" s="1"/>
      <c r="E19" s="19"/>
      <c r="F19" s="19"/>
      <c r="G19" s="20"/>
      <c r="H19" s="128"/>
      <c r="I19" s="128"/>
      <c r="J19" s="128"/>
      <c r="K19" s="5">
        <v>50</v>
      </c>
      <c r="L19" s="6">
        <v>100</v>
      </c>
      <c r="M19" s="6">
        <v>200</v>
      </c>
    </row>
    <row r="20" spans="1:13" ht="15" customHeight="1">
      <c r="A20" s="131"/>
      <c r="B20" s="134"/>
      <c r="C20" s="33" t="s">
        <v>173</v>
      </c>
      <c r="D20" s="2"/>
      <c r="E20" s="12"/>
      <c r="F20" s="12"/>
      <c r="G20" s="13"/>
      <c r="H20" s="128"/>
      <c r="I20" s="128"/>
      <c r="J20" s="128"/>
      <c r="K20" s="90"/>
      <c r="L20" s="6">
        <v>1</v>
      </c>
      <c r="M20" s="6">
        <v>2</v>
      </c>
    </row>
    <row r="21" spans="1:11" ht="15" customHeight="1">
      <c r="A21" s="131"/>
      <c r="B21" s="134"/>
      <c r="C21" s="6" t="s">
        <v>153</v>
      </c>
      <c r="D21" s="2"/>
      <c r="E21" s="12"/>
      <c r="F21" s="12"/>
      <c r="G21" s="13"/>
      <c r="H21" s="128"/>
      <c r="I21" s="128"/>
      <c r="J21" s="128"/>
      <c r="K21" s="5">
        <v>1</v>
      </c>
    </row>
    <row r="22" spans="1:11" ht="15" customHeight="1">
      <c r="A22" s="131"/>
      <c r="B22" s="134"/>
      <c r="C22" s="6" t="s">
        <v>154</v>
      </c>
      <c r="D22" s="2"/>
      <c r="E22" s="12"/>
      <c r="F22" s="12"/>
      <c r="G22" s="13"/>
      <c r="H22" s="128"/>
      <c r="I22" s="128"/>
      <c r="J22" s="128"/>
      <c r="K22" s="5">
        <f>IF(AND(D19&lt;&gt;"",D23+D24&gt;=K21),1,0)+IF(AND(D20&gt;0,F25-D20&gt;=L20),10,0)+IF(F25-D20&gt;=M20,100,0)</f>
        <v>0</v>
      </c>
    </row>
    <row r="23" spans="1:10" ht="15" customHeight="1">
      <c r="A23" s="131"/>
      <c r="B23" s="134"/>
      <c r="C23" s="11" t="s">
        <v>159</v>
      </c>
      <c r="D23" s="2"/>
      <c r="E23" s="12"/>
      <c r="F23" s="12"/>
      <c r="G23" s="13"/>
      <c r="H23" s="128"/>
      <c r="I23" s="128"/>
      <c r="J23" s="128"/>
    </row>
    <row r="24" spans="1:10" ht="15" customHeight="1">
      <c r="A24" s="131"/>
      <c r="B24" s="134"/>
      <c r="C24" s="73" t="s">
        <v>156</v>
      </c>
      <c r="D24" s="2"/>
      <c r="E24" s="12"/>
      <c r="F24" s="12"/>
      <c r="G24" s="13"/>
      <c r="H24" s="128"/>
      <c r="I24" s="128"/>
      <c r="J24" s="128"/>
    </row>
    <row r="25" spans="1:10" ht="15" customHeight="1">
      <c r="A25" s="131"/>
      <c r="B25" s="134"/>
      <c r="C25" s="6" t="s">
        <v>157</v>
      </c>
      <c r="D25" s="14"/>
      <c r="E25" s="12"/>
      <c r="F25" s="15">
        <f>IF(D20-D21-D22+D23+D24&lt;0,0,D20-D21-D22+D23+D24)</f>
        <v>0</v>
      </c>
      <c r="G25" s="13"/>
      <c r="H25" s="128"/>
      <c r="I25" s="128"/>
      <c r="J25" s="128"/>
    </row>
    <row r="26" spans="1:10" ht="15" customHeight="1">
      <c r="A26" s="131"/>
      <c r="B26" s="134"/>
      <c r="C26" s="73" t="s">
        <v>158</v>
      </c>
      <c r="E26" s="12"/>
      <c r="F26" s="22">
        <f>IF(D20=0,0,F25/D20-1)</f>
        <v>0</v>
      </c>
      <c r="G26" s="13"/>
      <c r="H26" s="128"/>
      <c r="I26" s="128"/>
      <c r="J26" s="128"/>
    </row>
    <row r="27" spans="1:10" ht="6.75" customHeight="1" thickBot="1">
      <c r="A27" s="132"/>
      <c r="B27" s="135"/>
      <c r="C27" s="16"/>
      <c r="D27" s="17"/>
      <c r="E27" s="17"/>
      <c r="F27" s="17"/>
      <c r="G27" s="18"/>
      <c r="H27" s="129"/>
      <c r="I27" s="129"/>
      <c r="J27" s="129"/>
    </row>
    <row r="28" spans="1:10" ht="6.75" customHeight="1">
      <c r="A28" s="130">
        <v>3</v>
      </c>
      <c r="B28" s="133" t="s">
        <v>24</v>
      </c>
      <c r="C28" s="8"/>
      <c r="D28" s="9"/>
      <c r="E28" s="9"/>
      <c r="F28" s="9"/>
      <c r="G28" s="10"/>
      <c r="H28" s="127">
        <f>IF(K32=1,K29,"")</f>
      </c>
      <c r="I28" s="127">
        <f>IF(K32=11,L29,"")</f>
      </c>
      <c r="J28" s="127">
        <f>IF(K32=111,M29,"")</f>
      </c>
    </row>
    <row r="29" spans="1:14" s="26" customFormat="1" ht="15" customHeight="1">
      <c r="A29" s="131"/>
      <c r="B29" s="134"/>
      <c r="C29" s="117" t="str">
        <f>" Count: Number of Scouts registered at end of charter ("&amp;MONTH('Setup &amp; Instructions'!C9)&amp;"/"&amp;DAY('Setup &amp; Instructions'!C9)&amp;"/"&amp;YEAR('Setup &amp; Instructions'!C9)&amp;")"</f>
        <v> Count: Number of Scouts registered at end of charter (12/31/2017)</v>
      </c>
      <c r="D29" s="118"/>
      <c r="E29" s="24"/>
      <c r="F29" s="24"/>
      <c r="G29" s="25"/>
      <c r="H29" s="128"/>
      <c r="I29" s="128"/>
      <c r="J29" s="128"/>
      <c r="K29" s="5">
        <v>50</v>
      </c>
      <c r="L29" s="6">
        <v>100</v>
      </c>
      <c r="M29" s="6">
        <v>200</v>
      </c>
      <c r="N29" s="27"/>
    </row>
    <row r="30" spans="1:14" s="26" customFormat="1" ht="15" customHeight="1">
      <c r="A30" s="131"/>
      <c r="B30" s="134"/>
      <c r="C30" s="31" t="s">
        <v>160</v>
      </c>
      <c r="D30" s="2"/>
      <c r="E30" s="24"/>
      <c r="F30" s="24"/>
      <c r="G30" s="25"/>
      <c r="H30" s="128"/>
      <c r="I30" s="128"/>
      <c r="J30" s="128"/>
      <c r="K30" s="6">
        <v>0.6</v>
      </c>
      <c r="L30" s="6">
        <v>0.75</v>
      </c>
      <c r="M30" s="6">
        <v>0.9</v>
      </c>
      <c r="N30" s="27"/>
    </row>
    <row r="31" spans="1:14" s="26" customFormat="1" ht="15" customHeight="1">
      <c r="A31" s="131"/>
      <c r="B31" s="134"/>
      <c r="C31" s="27" t="s">
        <v>161</v>
      </c>
      <c r="D31" s="28"/>
      <c r="E31" s="24"/>
      <c r="F31" s="15">
        <f>IF(D29-D30&lt;0,0,D29-D30)</f>
        <v>0</v>
      </c>
      <c r="G31" s="25"/>
      <c r="H31" s="128"/>
      <c r="I31" s="128"/>
      <c r="J31" s="128"/>
      <c r="K31" s="6"/>
      <c r="L31" s="6"/>
      <c r="M31" s="6"/>
      <c r="N31" s="27"/>
    </row>
    <row r="32" spans="1:14" s="26" customFormat="1" ht="15" customHeight="1">
      <c r="A32" s="131"/>
      <c r="B32" s="134"/>
      <c r="C32" s="27" t="s">
        <v>162</v>
      </c>
      <c r="D32" s="2"/>
      <c r="G32" s="25"/>
      <c r="H32" s="128"/>
      <c r="I32" s="128"/>
      <c r="J32" s="128"/>
      <c r="K32" s="5">
        <f>IF(F33&gt;=K30,1,0)+IF(F33&gt;=L30,10,0)+IF(F33&gt;=M30,100,0)</f>
        <v>0</v>
      </c>
      <c r="L32" s="6"/>
      <c r="M32" s="6"/>
      <c r="N32" s="27"/>
    </row>
    <row r="33" spans="1:14" s="26" customFormat="1" ht="15" customHeight="1">
      <c r="A33" s="131"/>
      <c r="B33" s="134"/>
      <c r="C33" s="30" t="s">
        <v>163</v>
      </c>
      <c r="D33" s="29"/>
      <c r="E33" s="24"/>
      <c r="F33" s="23">
        <f>IF(F31=0,0,IF(D32&gt;F31,1,D32/F31))</f>
        <v>0</v>
      </c>
      <c r="G33" s="25"/>
      <c r="H33" s="128"/>
      <c r="I33" s="128"/>
      <c r="J33" s="128"/>
      <c r="K33" s="5"/>
      <c r="L33" s="27"/>
      <c r="M33" s="27"/>
      <c r="N33" s="27"/>
    </row>
    <row r="34" spans="1:10" ht="6.75" customHeight="1" thickBot="1">
      <c r="A34" s="132"/>
      <c r="B34" s="135"/>
      <c r="C34" s="16"/>
      <c r="D34" s="17"/>
      <c r="E34" s="17"/>
      <c r="F34" s="17"/>
      <c r="G34" s="18"/>
      <c r="H34" s="129"/>
      <c r="I34" s="129"/>
      <c r="J34" s="129"/>
    </row>
    <row r="35" spans="1:11" ht="15" customHeight="1" thickBot="1">
      <c r="A35" s="98"/>
      <c r="B35" s="99" t="s">
        <v>23</v>
      </c>
      <c r="C35" s="100"/>
      <c r="D35" s="100"/>
      <c r="E35" s="100"/>
      <c r="F35" s="100"/>
      <c r="G35" s="100"/>
      <c r="H35" s="100"/>
      <c r="I35" s="100"/>
      <c r="J35" s="101"/>
      <c r="K35" s="6"/>
    </row>
    <row r="36" spans="1:10" ht="6.75" customHeight="1">
      <c r="A36" s="130">
        <v>4</v>
      </c>
      <c r="B36" s="133" t="s">
        <v>116</v>
      </c>
      <c r="C36" s="8"/>
      <c r="D36" s="9"/>
      <c r="E36" s="9"/>
      <c r="F36" s="9"/>
      <c r="G36" s="10"/>
      <c r="H36" s="127">
        <f>IF(K39=1,K37,"")</f>
      </c>
      <c r="I36" s="127">
        <f>IF(K39=11,L37,"")</f>
      </c>
      <c r="J36" s="127">
        <f>IF(K39=111,M37,"")</f>
      </c>
    </row>
    <row r="37" spans="1:13" ht="14.25" customHeight="1">
      <c r="A37" s="131"/>
      <c r="B37" s="134"/>
      <c r="C37" s="27" t="s">
        <v>15</v>
      </c>
      <c r="E37" s="24"/>
      <c r="F37" s="21">
        <f>F25</f>
        <v>0</v>
      </c>
      <c r="G37" s="25"/>
      <c r="H37" s="128"/>
      <c r="I37" s="128"/>
      <c r="J37" s="128"/>
      <c r="K37" s="5">
        <v>50</v>
      </c>
      <c r="L37" s="6">
        <v>100</v>
      </c>
      <c r="M37" s="6">
        <v>200</v>
      </c>
    </row>
    <row r="38" spans="1:13" ht="13.5" customHeight="1">
      <c r="A38" s="131"/>
      <c r="B38" s="134"/>
      <c r="C38" s="6" t="s">
        <v>57</v>
      </c>
      <c r="D38" s="2"/>
      <c r="E38" s="24"/>
      <c r="G38" s="25"/>
      <c r="H38" s="128"/>
      <c r="I38" s="128"/>
      <c r="J38" s="128"/>
      <c r="K38" s="6">
        <v>0.4</v>
      </c>
      <c r="L38" s="6">
        <v>0.5</v>
      </c>
      <c r="M38" s="6">
        <v>0.6</v>
      </c>
    </row>
    <row r="39" spans="1:11" ht="15">
      <c r="A39" s="131"/>
      <c r="B39" s="134"/>
      <c r="C39" s="6" t="s">
        <v>58</v>
      </c>
      <c r="D39" s="29"/>
      <c r="E39" s="24"/>
      <c r="F39" s="23">
        <f>IF(F37=0,0,IF(D38&gt;F37,1,D38/F37))</f>
        <v>0</v>
      </c>
      <c r="G39" s="25"/>
      <c r="H39" s="128"/>
      <c r="I39" s="128"/>
      <c r="J39" s="128"/>
      <c r="K39" s="5">
        <f>IF(F39&gt;=K38,1,0)+IF(F39&gt;=L38,10,0)+IF(F39&gt;=M38,100,0)</f>
        <v>0</v>
      </c>
    </row>
    <row r="40" spans="1:10" ht="6.75" customHeight="1" thickBot="1">
      <c r="A40" s="132"/>
      <c r="B40" s="135"/>
      <c r="C40" s="16"/>
      <c r="D40" s="17"/>
      <c r="E40" s="17"/>
      <c r="F40" s="17"/>
      <c r="G40" s="18"/>
      <c r="H40" s="129"/>
      <c r="I40" s="129"/>
      <c r="J40" s="129"/>
    </row>
    <row r="41" spans="1:10" ht="6.75" customHeight="1">
      <c r="A41" s="130">
        <v>5</v>
      </c>
      <c r="B41" s="133" t="s">
        <v>117</v>
      </c>
      <c r="C41" s="8"/>
      <c r="D41" s="9"/>
      <c r="E41" s="9"/>
      <c r="F41" s="9"/>
      <c r="G41" s="10"/>
      <c r="H41" s="127">
        <f>IF(K44=1,K42,"")</f>
      </c>
      <c r="I41" s="127">
        <f>IF(K44=11,L42,"")</f>
      </c>
      <c r="J41" s="127">
        <f>IF(K44=111,M42,"")</f>
      </c>
    </row>
    <row r="42" spans="1:13" ht="14.25" customHeight="1">
      <c r="A42" s="131"/>
      <c r="B42" s="134"/>
      <c r="C42" s="33" t="s">
        <v>118</v>
      </c>
      <c r="D42" s="1"/>
      <c r="E42" s="12"/>
      <c r="F42" s="12"/>
      <c r="G42" s="13"/>
      <c r="H42" s="128"/>
      <c r="I42" s="128"/>
      <c r="J42" s="128"/>
      <c r="K42" s="5">
        <v>50</v>
      </c>
      <c r="L42" s="6">
        <v>100</v>
      </c>
      <c r="M42" s="6">
        <v>200</v>
      </c>
    </row>
    <row r="43" spans="1:13" ht="15">
      <c r="A43" s="131"/>
      <c r="B43" s="134"/>
      <c r="C43" s="27" t="s">
        <v>15</v>
      </c>
      <c r="E43" s="24"/>
      <c r="F43" s="21">
        <f>F25</f>
        <v>0</v>
      </c>
      <c r="G43" s="13"/>
      <c r="H43" s="128"/>
      <c r="I43" s="128"/>
      <c r="J43" s="128"/>
      <c r="K43" s="6">
        <v>1</v>
      </c>
      <c r="L43" s="6">
        <v>0.6</v>
      </c>
      <c r="M43" s="6">
        <v>0.7</v>
      </c>
    </row>
    <row r="44" spans="1:11" ht="15">
      <c r="A44" s="131"/>
      <c r="B44" s="134"/>
      <c r="C44" s="73" t="s">
        <v>119</v>
      </c>
      <c r="D44" s="2"/>
      <c r="E44" s="24"/>
      <c r="G44" s="13"/>
      <c r="H44" s="128"/>
      <c r="I44" s="128"/>
      <c r="J44" s="128"/>
      <c r="K44" s="5">
        <f>IF(AND(D42&lt;&gt;"",D44&gt;=K43),1,0)+IF(F45&gt;=L43,10,0)+IF(F45&gt;=M43,100,0)</f>
        <v>0</v>
      </c>
    </row>
    <row r="45" spans="1:10" ht="15">
      <c r="A45" s="131"/>
      <c r="B45" s="134"/>
      <c r="C45" s="73" t="s">
        <v>120</v>
      </c>
      <c r="D45" s="29"/>
      <c r="E45" s="24"/>
      <c r="F45" s="23">
        <f>IF(F43=0,0,IF(D44&gt;F43,1,D44/F43))</f>
        <v>0</v>
      </c>
      <c r="G45" s="13"/>
      <c r="H45" s="128"/>
      <c r="I45" s="128"/>
      <c r="J45" s="128"/>
    </row>
    <row r="46" spans="1:10" ht="6.75" customHeight="1" thickBot="1">
      <c r="A46" s="132"/>
      <c r="B46" s="135"/>
      <c r="C46" s="16"/>
      <c r="D46" s="17"/>
      <c r="E46" s="17"/>
      <c r="F46" s="17"/>
      <c r="G46" s="18"/>
      <c r="H46" s="129"/>
      <c r="I46" s="129"/>
      <c r="J46" s="129"/>
    </row>
    <row r="47" spans="1:10" ht="6.75" customHeight="1">
      <c r="A47" s="130">
        <v>6</v>
      </c>
      <c r="B47" s="133" t="s">
        <v>123</v>
      </c>
      <c r="C47" s="8"/>
      <c r="D47" s="9"/>
      <c r="E47" s="9"/>
      <c r="F47" s="9"/>
      <c r="G47" s="10"/>
      <c r="H47" s="127">
        <f>IF(OR(K50=1,K50=101),K48,"")</f>
      </c>
      <c r="I47" s="127">
        <f>IF(K50=11,L48,"")</f>
      </c>
      <c r="J47" s="127">
        <f>IF(K50=111,M48,"")</f>
      </c>
    </row>
    <row r="48" spans="1:14" ht="15">
      <c r="A48" s="131"/>
      <c r="B48" s="134"/>
      <c r="C48" s="11" t="s">
        <v>124</v>
      </c>
      <c r="D48" s="19"/>
      <c r="E48" s="24"/>
      <c r="G48" s="25"/>
      <c r="H48" s="128"/>
      <c r="I48" s="128"/>
      <c r="J48" s="128"/>
      <c r="K48" s="5">
        <v>50</v>
      </c>
      <c r="L48" s="6">
        <v>100</v>
      </c>
      <c r="M48" s="6">
        <v>200</v>
      </c>
      <c r="N48" s="91"/>
    </row>
    <row r="49" spans="1:14" ht="15">
      <c r="A49" s="131"/>
      <c r="B49" s="134"/>
      <c r="C49" s="11" t="s">
        <v>125</v>
      </c>
      <c r="D49" s="19"/>
      <c r="E49" s="12"/>
      <c r="F49" s="12"/>
      <c r="G49" s="25"/>
      <c r="H49" s="128"/>
      <c r="I49" s="128"/>
      <c r="J49" s="128"/>
      <c r="K49" s="6"/>
      <c r="M49" s="6">
        <v>1</v>
      </c>
      <c r="N49" s="91" t="b">
        <v>0</v>
      </c>
    </row>
    <row r="50" spans="1:14" ht="15">
      <c r="A50" s="131"/>
      <c r="B50" s="134"/>
      <c r="C50" s="11" t="s">
        <v>126</v>
      </c>
      <c r="D50" s="19"/>
      <c r="E50" s="12"/>
      <c r="F50" s="12"/>
      <c r="G50" s="25"/>
      <c r="H50" s="128"/>
      <c r="I50" s="128"/>
      <c r="J50" s="128"/>
      <c r="K50" s="5">
        <f>IF(AND(N48=TRUE,N49=TRUE),1,0)+IF(AND(N50=TRUE,N51=TRUE,N52=TRUE,N53=TRUE,N54=TRUE),10,0)+IF(D55&gt;=M49,100,0)</f>
        <v>0</v>
      </c>
      <c r="N50" s="91" t="b">
        <v>0</v>
      </c>
    </row>
    <row r="51" spans="1:14" ht="15">
      <c r="A51" s="131"/>
      <c r="B51" s="134"/>
      <c r="C51" s="11" t="s">
        <v>128</v>
      </c>
      <c r="D51" s="19"/>
      <c r="E51" s="12"/>
      <c r="F51" s="12"/>
      <c r="G51" s="25"/>
      <c r="H51" s="128"/>
      <c r="I51" s="128"/>
      <c r="J51" s="128"/>
      <c r="K51" s="6"/>
      <c r="N51" s="91" t="b">
        <v>0</v>
      </c>
    </row>
    <row r="52" spans="1:14" ht="15">
      <c r="A52" s="131"/>
      <c r="B52" s="134"/>
      <c r="C52" s="11" t="s">
        <v>129</v>
      </c>
      <c r="D52" s="19"/>
      <c r="E52" s="12"/>
      <c r="F52" s="12"/>
      <c r="G52" s="25"/>
      <c r="H52" s="128"/>
      <c r="I52" s="128"/>
      <c r="J52" s="128"/>
      <c r="K52" s="6"/>
      <c r="N52" s="91" t="b">
        <v>0</v>
      </c>
    </row>
    <row r="53" spans="1:14" ht="15">
      <c r="A53" s="131"/>
      <c r="B53" s="134"/>
      <c r="C53" s="11" t="s">
        <v>131</v>
      </c>
      <c r="D53" s="19"/>
      <c r="E53" s="12"/>
      <c r="F53" s="12"/>
      <c r="G53" s="25"/>
      <c r="H53" s="128"/>
      <c r="I53" s="128"/>
      <c r="J53" s="128"/>
      <c r="K53" s="6"/>
      <c r="N53" s="91"/>
    </row>
    <row r="54" spans="1:14" ht="15">
      <c r="A54" s="131"/>
      <c r="B54" s="134"/>
      <c r="C54" s="11" t="s">
        <v>130</v>
      </c>
      <c r="D54" s="19"/>
      <c r="E54" s="12"/>
      <c r="F54" s="12"/>
      <c r="G54" s="25"/>
      <c r="H54" s="128"/>
      <c r="I54" s="128"/>
      <c r="J54" s="128"/>
      <c r="K54" s="6"/>
      <c r="N54" s="91" t="b">
        <v>0</v>
      </c>
    </row>
    <row r="55" spans="1:11" ht="15">
      <c r="A55" s="131"/>
      <c r="B55" s="134"/>
      <c r="C55" s="73" t="s">
        <v>132</v>
      </c>
      <c r="D55" s="2"/>
      <c r="E55" s="24"/>
      <c r="G55" s="25"/>
      <c r="H55" s="128"/>
      <c r="I55" s="128"/>
      <c r="J55" s="128"/>
      <c r="K55" s="4"/>
    </row>
    <row r="56" spans="1:10" ht="6.75" customHeight="1" thickBot="1">
      <c r="A56" s="132"/>
      <c r="B56" s="135"/>
      <c r="C56" s="16"/>
      <c r="D56" s="17"/>
      <c r="E56" s="17"/>
      <c r="F56" s="17"/>
      <c r="G56" s="18"/>
      <c r="H56" s="129"/>
      <c r="I56" s="129"/>
      <c r="J56" s="129"/>
    </row>
    <row r="57" spans="1:10" ht="6.75" customHeight="1">
      <c r="A57" s="130">
        <v>7</v>
      </c>
      <c r="B57" s="133" t="s">
        <v>67</v>
      </c>
      <c r="C57" s="8"/>
      <c r="D57" s="9"/>
      <c r="E57" s="9"/>
      <c r="F57" s="9"/>
      <c r="G57" s="10"/>
      <c r="H57" s="127">
        <f>IF(K61=1,K58,"")</f>
      </c>
      <c r="I57" s="127">
        <f>IF(K61=11,L58,"")</f>
      </c>
      <c r="J57" s="127">
        <f>IF(K61=111,M58,"")</f>
      </c>
    </row>
    <row r="58" spans="1:14" ht="15" customHeight="1">
      <c r="A58" s="131"/>
      <c r="B58" s="134"/>
      <c r="C58" s="11" t="s">
        <v>79</v>
      </c>
      <c r="D58" s="19"/>
      <c r="E58" s="32" t="b">
        <v>1</v>
      </c>
      <c r="F58" s="12"/>
      <c r="G58" s="13"/>
      <c r="H58" s="128"/>
      <c r="I58" s="128"/>
      <c r="J58" s="128"/>
      <c r="K58" s="5">
        <v>50</v>
      </c>
      <c r="L58" s="6">
        <v>100</v>
      </c>
      <c r="M58" s="6">
        <v>200</v>
      </c>
      <c r="N58" s="91" t="b">
        <v>0</v>
      </c>
    </row>
    <row r="59" spans="1:14" ht="15">
      <c r="A59" s="131"/>
      <c r="B59" s="134"/>
      <c r="C59" s="11" t="s">
        <v>69</v>
      </c>
      <c r="D59" s="19"/>
      <c r="E59" s="32" t="b">
        <v>0</v>
      </c>
      <c r="F59" s="12"/>
      <c r="G59" s="13"/>
      <c r="H59" s="128"/>
      <c r="I59" s="128"/>
      <c r="J59" s="128"/>
      <c r="K59" s="6">
        <v>3</v>
      </c>
      <c r="L59" s="6">
        <v>4</v>
      </c>
      <c r="M59" s="6">
        <v>5</v>
      </c>
      <c r="N59" s="91" t="b">
        <v>0</v>
      </c>
    </row>
    <row r="60" spans="1:11" ht="15">
      <c r="A60" s="131"/>
      <c r="B60" s="134"/>
      <c r="C60" s="33" t="s">
        <v>16</v>
      </c>
      <c r="D60" s="1"/>
      <c r="E60" s="12"/>
      <c r="F60" s="12"/>
      <c r="G60" s="13"/>
      <c r="H60" s="128"/>
      <c r="I60" s="128"/>
      <c r="J60" s="128"/>
      <c r="K60" s="6"/>
    </row>
    <row r="61" spans="1:11" ht="15">
      <c r="A61" s="131"/>
      <c r="B61" s="134"/>
      <c r="C61" s="33" t="s">
        <v>17</v>
      </c>
      <c r="D61" s="1"/>
      <c r="E61" s="12"/>
      <c r="F61" s="12"/>
      <c r="G61" s="13"/>
      <c r="H61" s="128"/>
      <c r="I61" s="128"/>
      <c r="J61" s="128"/>
      <c r="K61" s="5">
        <f>IF(AND(N58=TRUE,N59=TRUE,F65&gt;=K59),1,0)+IF(F65&gt;=L59,10,0)+IF(F65&gt;=M59,100,0)</f>
        <v>0</v>
      </c>
    </row>
    <row r="62" spans="1:10" ht="15">
      <c r="A62" s="131"/>
      <c r="B62" s="134"/>
      <c r="C62" s="33" t="s">
        <v>18</v>
      </c>
      <c r="D62" s="1"/>
      <c r="E62" s="12"/>
      <c r="F62" s="12"/>
      <c r="G62" s="13"/>
      <c r="H62" s="128"/>
      <c r="I62" s="128"/>
      <c r="J62" s="128"/>
    </row>
    <row r="63" spans="1:10" ht="15">
      <c r="A63" s="131"/>
      <c r="B63" s="134"/>
      <c r="C63" s="33" t="s">
        <v>70</v>
      </c>
      <c r="D63" s="1"/>
      <c r="E63" s="12"/>
      <c r="F63" s="12"/>
      <c r="G63" s="13"/>
      <c r="H63" s="128"/>
      <c r="I63" s="128"/>
      <c r="J63" s="128"/>
    </row>
    <row r="64" spans="1:10" ht="15">
      <c r="A64" s="131"/>
      <c r="B64" s="134"/>
      <c r="C64" s="33" t="s">
        <v>71</v>
      </c>
      <c r="D64" s="1"/>
      <c r="E64" s="12"/>
      <c r="F64" s="12"/>
      <c r="G64" s="13"/>
      <c r="H64" s="128"/>
      <c r="I64" s="128"/>
      <c r="J64" s="128"/>
    </row>
    <row r="65" spans="1:10" ht="15">
      <c r="A65" s="131"/>
      <c r="B65" s="134"/>
      <c r="C65" s="11" t="s">
        <v>19</v>
      </c>
      <c r="D65" s="14"/>
      <c r="E65" s="12"/>
      <c r="F65" s="15">
        <f>IF(D60="",0,1)+IF(D61="",0,1)+IF(D62="",0,1)+IF(D63="",0,1)+IF(D64="",0,1)</f>
        <v>0</v>
      </c>
      <c r="G65" s="13"/>
      <c r="H65" s="128"/>
      <c r="I65" s="128"/>
      <c r="J65" s="128"/>
    </row>
    <row r="66" spans="1:10" ht="6.75" customHeight="1" thickBot="1">
      <c r="A66" s="132"/>
      <c r="B66" s="135"/>
      <c r="C66" s="16"/>
      <c r="D66" s="17"/>
      <c r="E66" s="17"/>
      <c r="F66" s="17"/>
      <c r="G66" s="18"/>
      <c r="H66" s="129"/>
      <c r="I66" s="129"/>
      <c r="J66" s="129"/>
    </row>
    <row r="67" spans="1:10" ht="6.75" customHeight="1">
      <c r="A67" s="130">
        <v>8</v>
      </c>
      <c r="B67" s="133" t="s">
        <v>127</v>
      </c>
      <c r="C67" s="8"/>
      <c r="D67" s="9"/>
      <c r="E67" s="9"/>
      <c r="F67" s="9"/>
      <c r="G67" s="10"/>
      <c r="H67" s="127">
        <f>IF(K71=1,K68,"")</f>
      </c>
      <c r="I67" s="127">
        <f>IF(K71=11,L68,"")</f>
      </c>
      <c r="J67" s="127">
        <f>IF(K71=111,M68,"")</f>
      </c>
    </row>
    <row r="68" spans="1:13" ht="15">
      <c r="A68" s="131"/>
      <c r="B68" s="134"/>
      <c r="C68" s="33" t="s">
        <v>133</v>
      </c>
      <c r="D68" s="1"/>
      <c r="E68" s="12"/>
      <c r="F68" s="12"/>
      <c r="G68" s="13"/>
      <c r="H68" s="128"/>
      <c r="I68" s="128"/>
      <c r="J68" s="128"/>
      <c r="K68" s="5">
        <v>50</v>
      </c>
      <c r="L68" s="6">
        <v>100</v>
      </c>
      <c r="M68" s="6">
        <v>200</v>
      </c>
    </row>
    <row r="69" spans="1:13" ht="15">
      <c r="A69" s="131"/>
      <c r="B69" s="134"/>
      <c r="C69" s="33" t="s">
        <v>134</v>
      </c>
      <c r="D69" s="1"/>
      <c r="E69" s="12"/>
      <c r="F69" s="12"/>
      <c r="G69" s="13"/>
      <c r="H69" s="128"/>
      <c r="I69" s="128"/>
      <c r="J69" s="128"/>
      <c r="K69" s="6">
        <v>2</v>
      </c>
      <c r="L69" s="6">
        <v>3</v>
      </c>
      <c r="M69" s="6">
        <v>4</v>
      </c>
    </row>
    <row r="70" spans="1:11" ht="15">
      <c r="A70" s="131"/>
      <c r="B70" s="134"/>
      <c r="C70" s="33" t="s">
        <v>135</v>
      </c>
      <c r="D70" s="1"/>
      <c r="E70" s="12"/>
      <c r="F70" s="12"/>
      <c r="G70" s="13"/>
      <c r="H70" s="128"/>
      <c r="I70" s="128"/>
      <c r="J70" s="128"/>
      <c r="K70" s="6"/>
    </row>
    <row r="71" spans="1:14" ht="15">
      <c r="A71" s="131"/>
      <c r="B71" s="134"/>
      <c r="C71" s="33" t="s">
        <v>136</v>
      </c>
      <c r="D71" s="1"/>
      <c r="E71" s="12"/>
      <c r="F71" s="12"/>
      <c r="G71" s="13"/>
      <c r="H71" s="128"/>
      <c r="I71" s="128"/>
      <c r="J71" s="128"/>
      <c r="K71" s="5">
        <f>IF(F72&gt;=K69,1,0)+IF(F72&gt;=L69,10,0)+IF(F72&gt;=M69,100,0)</f>
        <v>0</v>
      </c>
      <c r="N71" s="91"/>
    </row>
    <row r="72" spans="1:10" ht="15">
      <c r="A72" s="131"/>
      <c r="B72" s="134"/>
      <c r="C72" s="11" t="s">
        <v>137</v>
      </c>
      <c r="D72" s="14"/>
      <c r="E72" s="12"/>
      <c r="F72" s="15">
        <f>IF(D68="",0,1)+IF(D69="",0,1)+IF(D70="",0,1)+IF(D71="",0,1)</f>
        <v>0</v>
      </c>
      <c r="G72" s="13"/>
      <c r="H72" s="128"/>
      <c r="I72" s="128"/>
      <c r="J72" s="128"/>
    </row>
    <row r="73" spans="1:10" ht="6.75" customHeight="1" thickBot="1">
      <c r="A73" s="132"/>
      <c r="B73" s="135"/>
      <c r="C73" s="16"/>
      <c r="D73" s="17"/>
      <c r="E73" s="17"/>
      <c r="F73" s="17"/>
      <c r="G73" s="18"/>
      <c r="H73" s="129"/>
      <c r="I73" s="129"/>
      <c r="J73" s="129"/>
    </row>
    <row r="74" spans="1:10" ht="15" customHeight="1" thickBot="1">
      <c r="A74" s="98"/>
      <c r="B74" s="99" t="s">
        <v>22</v>
      </c>
      <c r="C74" s="100"/>
      <c r="D74" s="100"/>
      <c r="E74" s="100"/>
      <c r="F74" s="100"/>
      <c r="G74" s="100"/>
      <c r="H74" s="100"/>
      <c r="I74" s="100"/>
      <c r="J74" s="101"/>
    </row>
    <row r="75" spans="1:10" ht="6.75" customHeight="1">
      <c r="A75" s="130">
        <v>9</v>
      </c>
      <c r="B75" s="133" t="s">
        <v>145</v>
      </c>
      <c r="C75" s="8"/>
      <c r="D75" s="9"/>
      <c r="E75" s="9"/>
      <c r="F75" s="9"/>
      <c r="G75" s="10"/>
      <c r="H75" s="127">
        <f>IF(K79=1,K76,"")</f>
      </c>
      <c r="I75" s="127">
        <f>IF(K79=11,L76,"")</f>
      </c>
      <c r="J75" s="127">
        <f>IF(K79=111,M76,"")</f>
      </c>
    </row>
    <row r="76" spans="1:14" ht="15">
      <c r="A76" s="131"/>
      <c r="B76" s="136"/>
      <c r="C76" s="11" t="s">
        <v>138</v>
      </c>
      <c r="D76" s="19"/>
      <c r="E76" s="34" t="b">
        <v>1</v>
      </c>
      <c r="F76" s="19"/>
      <c r="G76" s="20"/>
      <c r="H76" s="128"/>
      <c r="I76" s="128"/>
      <c r="J76" s="128"/>
      <c r="K76" s="5">
        <v>50</v>
      </c>
      <c r="L76" s="6">
        <v>100</v>
      </c>
      <c r="M76" s="6">
        <v>200</v>
      </c>
      <c r="N76" s="91" t="b">
        <v>0</v>
      </c>
    </row>
    <row r="77" spans="1:14" ht="15">
      <c r="A77" s="131"/>
      <c r="B77" s="136"/>
      <c r="C77" s="31" t="s">
        <v>165</v>
      </c>
      <c r="D77" s="2"/>
      <c r="E77" s="32" t="b">
        <v>1</v>
      </c>
      <c r="F77" s="12"/>
      <c r="G77" s="13"/>
      <c r="H77" s="128"/>
      <c r="I77" s="128"/>
      <c r="J77" s="128"/>
      <c r="K77" s="6">
        <v>3</v>
      </c>
      <c r="L77" s="6">
        <v>2</v>
      </c>
      <c r="M77" s="6">
        <v>3</v>
      </c>
      <c r="N77" s="91"/>
    </row>
    <row r="78" spans="1:14" ht="15">
      <c r="A78" s="131"/>
      <c r="B78" s="136"/>
      <c r="C78" s="88" t="s">
        <v>76</v>
      </c>
      <c r="D78" s="2"/>
      <c r="E78" s="32"/>
      <c r="F78" s="12"/>
      <c r="G78" s="13"/>
      <c r="H78" s="128"/>
      <c r="I78" s="128"/>
      <c r="J78" s="128"/>
      <c r="K78" s="6"/>
      <c r="N78" s="91"/>
    </row>
    <row r="79" spans="1:11" ht="15">
      <c r="A79" s="131"/>
      <c r="B79" s="136"/>
      <c r="C79" s="33" t="s">
        <v>72</v>
      </c>
      <c r="D79" s="1"/>
      <c r="E79" s="12"/>
      <c r="F79" s="12"/>
      <c r="G79" s="13"/>
      <c r="H79" s="128"/>
      <c r="I79" s="128"/>
      <c r="J79" s="128"/>
      <c r="K79" s="5">
        <f>IF(AND(N76=TRUE,D77&gt;=1,D78&gt;=K77),1,0)+IF(F82&gt;=L77,10,0)+IF(F82&gt;=M77,100,0)</f>
        <v>0</v>
      </c>
    </row>
    <row r="80" spans="1:10" ht="15">
      <c r="A80" s="131"/>
      <c r="B80" s="136"/>
      <c r="C80" s="33" t="s">
        <v>73</v>
      </c>
      <c r="D80" s="1"/>
      <c r="E80" s="12"/>
      <c r="F80" s="12"/>
      <c r="G80" s="13"/>
      <c r="H80" s="128"/>
      <c r="I80" s="128"/>
      <c r="J80" s="128"/>
    </row>
    <row r="81" spans="1:10" ht="15">
      <c r="A81" s="131"/>
      <c r="B81" s="136"/>
      <c r="C81" s="33" t="s">
        <v>74</v>
      </c>
      <c r="D81" s="1"/>
      <c r="E81" s="12"/>
      <c r="F81" s="12"/>
      <c r="G81" s="13"/>
      <c r="H81" s="128"/>
      <c r="I81" s="128"/>
      <c r="J81" s="128"/>
    </row>
    <row r="82" spans="1:10" ht="15">
      <c r="A82" s="131"/>
      <c r="B82" s="136"/>
      <c r="C82" s="31" t="s">
        <v>75</v>
      </c>
      <c r="D82" s="14"/>
      <c r="E82" s="12"/>
      <c r="F82" s="15">
        <f>IF(D79="",0,1)+IF(D80="",0,1)+IF(D81="",0,1)</f>
        <v>0</v>
      </c>
      <c r="G82" s="13"/>
      <c r="H82" s="128"/>
      <c r="I82" s="128"/>
      <c r="J82" s="128"/>
    </row>
    <row r="83" spans="1:10" ht="6.75" customHeight="1" thickBot="1">
      <c r="A83" s="132"/>
      <c r="B83" s="139"/>
      <c r="C83" s="16"/>
      <c r="D83" s="17"/>
      <c r="E83" s="17"/>
      <c r="F83" s="17"/>
      <c r="G83" s="18"/>
      <c r="H83" s="129"/>
      <c r="I83" s="129"/>
      <c r="J83" s="129"/>
    </row>
    <row r="84" spans="1:10" ht="6.75" customHeight="1">
      <c r="A84" s="130">
        <v>10</v>
      </c>
      <c r="B84" s="133" t="s">
        <v>77</v>
      </c>
      <c r="C84" s="8"/>
      <c r="D84" s="9"/>
      <c r="E84" s="9"/>
      <c r="F84" s="9"/>
      <c r="G84" s="10"/>
      <c r="H84" s="127">
        <f>IF(OR(K88=1,K88=101),K85,"")</f>
      </c>
      <c r="I84" s="127">
        <f>IF(K88=11,L85,"")</f>
      </c>
      <c r="J84" s="127">
        <f>IF(K88=111,M85,"")</f>
      </c>
    </row>
    <row r="85" spans="1:14" ht="15">
      <c r="A85" s="131"/>
      <c r="B85" s="136"/>
      <c r="C85" s="33" t="s">
        <v>164</v>
      </c>
      <c r="D85" s="19"/>
      <c r="E85" s="34" t="b">
        <v>1</v>
      </c>
      <c r="F85" s="19"/>
      <c r="G85" s="20"/>
      <c r="H85" s="128"/>
      <c r="I85" s="128"/>
      <c r="J85" s="128"/>
      <c r="K85" s="5">
        <v>50</v>
      </c>
      <c r="L85" s="6">
        <v>100</v>
      </c>
      <c r="M85" s="6">
        <v>200</v>
      </c>
      <c r="N85" s="91" t="b">
        <v>0</v>
      </c>
    </row>
    <row r="86" spans="1:14" ht="15">
      <c r="A86" s="131"/>
      <c r="B86" s="136"/>
      <c r="C86" s="11" t="s">
        <v>140</v>
      </c>
      <c r="D86" s="19"/>
      <c r="E86" s="34" t="b">
        <v>1</v>
      </c>
      <c r="F86" s="19"/>
      <c r="G86" s="20"/>
      <c r="H86" s="128"/>
      <c r="I86" s="128"/>
      <c r="J86" s="128"/>
      <c r="K86" s="6"/>
      <c r="L86" s="6">
        <v>1</v>
      </c>
      <c r="M86" s="6">
        <v>5</v>
      </c>
      <c r="N86" s="91" t="b">
        <v>0</v>
      </c>
    </row>
    <row r="87" spans="1:14" ht="15">
      <c r="A87" s="131"/>
      <c r="B87" s="136"/>
      <c r="C87" s="11" t="s">
        <v>141</v>
      </c>
      <c r="D87" s="19"/>
      <c r="E87" s="34"/>
      <c r="F87" s="19"/>
      <c r="G87" s="20"/>
      <c r="H87" s="128"/>
      <c r="I87" s="128"/>
      <c r="J87" s="128"/>
      <c r="K87" s="6"/>
      <c r="N87" s="91" t="b">
        <v>0</v>
      </c>
    </row>
    <row r="88" spans="1:14" ht="15">
      <c r="A88" s="131"/>
      <c r="B88" s="136"/>
      <c r="C88" s="11" t="s">
        <v>142</v>
      </c>
      <c r="D88" s="19"/>
      <c r="E88" s="34"/>
      <c r="F88" s="19"/>
      <c r="G88" s="20"/>
      <c r="H88" s="128"/>
      <c r="I88" s="128"/>
      <c r="J88" s="128"/>
      <c r="K88" s="5">
        <f>IF(OR(N85=TRUE,D92&gt;=1),1,0)+IF(AND(N85=TRUE,F93&gt;=L86,D92&gt;0),10,0)+IF(AND(N86=TRUE,N87=TRUE,N88=TRUE,N89=TRUE,N90=TRUE),100,0)</f>
        <v>0</v>
      </c>
      <c r="N88" s="91" t="b">
        <v>0</v>
      </c>
    </row>
    <row r="89" spans="1:14" ht="15">
      <c r="A89" s="131"/>
      <c r="B89" s="136"/>
      <c r="C89" s="11" t="s">
        <v>143</v>
      </c>
      <c r="D89" s="19"/>
      <c r="E89" s="34"/>
      <c r="F89" s="19"/>
      <c r="G89" s="20"/>
      <c r="H89" s="128"/>
      <c r="I89" s="128"/>
      <c r="J89" s="128"/>
      <c r="K89" s="6"/>
      <c r="N89" s="91" t="b">
        <v>0</v>
      </c>
    </row>
    <row r="90" spans="1:14" ht="15">
      <c r="A90" s="131"/>
      <c r="B90" s="136"/>
      <c r="C90" s="11" t="s">
        <v>144</v>
      </c>
      <c r="D90" s="19"/>
      <c r="E90" s="34"/>
      <c r="F90" s="19"/>
      <c r="G90" s="20"/>
      <c r="H90" s="128"/>
      <c r="I90" s="128"/>
      <c r="J90" s="128"/>
      <c r="K90" s="6"/>
      <c r="N90" s="91" t="b">
        <v>0</v>
      </c>
    </row>
    <row r="91" spans="1:14" ht="15">
      <c r="A91" s="131"/>
      <c r="B91" s="136"/>
      <c r="C91" s="31" t="s">
        <v>165</v>
      </c>
      <c r="D91" s="119"/>
      <c r="E91" s="119"/>
      <c r="F91" s="21">
        <f>D77</f>
        <v>0</v>
      </c>
      <c r="G91" s="20"/>
      <c r="H91" s="128"/>
      <c r="I91" s="128"/>
      <c r="J91" s="128"/>
      <c r="K91" s="6"/>
      <c r="N91" s="91"/>
    </row>
    <row r="92" spans="1:11" ht="15">
      <c r="A92" s="131"/>
      <c r="B92" s="136"/>
      <c r="C92" s="33" t="s">
        <v>166</v>
      </c>
      <c r="D92" s="2"/>
      <c r="G92" s="13"/>
      <c r="H92" s="128"/>
      <c r="I92" s="128"/>
      <c r="J92" s="128"/>
      <c r="K92" s="4"/>
    </row>
    <row r="93" spans="1:10" ht="15">
      <c r="A93" s="131"/>
      <c r="B93" s="136"/>
      <c r="C93" s="73" t="s">
        <v>139</v>
      </c>
      <c r="D93" s="35"/>
      <c r="E93" s="12"/>
      <c r="F93" s="23">
        <f>IF(F91=0,0,IF(D92&gt;F91,1,D92/F91))</f>
        <v>0</v>
      </c>
      <c r="G93" s="13"/>
      <c r="H93" s="128"/>
      <c r="I93" s="128"/>
      <c r="J93" s="128"/>
    </row>
    <row r="94" spans="1:10" ht="6.75" customHeight="1" thickBot="1">
      <c r="A94" s="132"/>
      <c r="B94" s="139"/>
      <c r="C94" s="16"/>
      <c r="D94" s="17"/>
      <c r="E94" s="17"/>
      <c r="F94" s="17"/>
      <c r="G94" s="18"/>
      <c r="H94" s="129"/>
      <c r="I94" s="129"/>
      <c r="J94" s="129"/>
    </row>
    <row r="95" spans="1:10" ht="15" customHeight="1" thickBot="1">
      <c r="A95" s="98"/>
      <c r="B95" s="100"/>
      <c r="C95" s="100"/>
      <c r="D95" s="100"/>
      <c r="E95" s="100"/>
      <c r="F95" s="100"/>
      <c r="G95" s="100"/>
      <c r="H95" s="100"/>
      <c r="I95" s="100"/>
      <c r="J95" s="101"/>
    </row>
    <row r="96" spans="8:10" ht="15">
      <c r="H96" s="36">
        <f>SUM(H6:H94)</f>
        <v>0</v>
      </c>
      <c r="I96" s="36">
        <f>SUM(I6:I94)</f>
        <v>0</v>
      </c>
      <c r="J96" s="36">
        <f>SUM(J6:J94)</f>
        <v>0</v>
      </c>
    </row>
    <row r="97" spans="1:13" ht="15.75" thickBot="1">
      <c r="A97" s="37">
        <f>IF(D97=1,"®","")</f>
      </c>
      <c r="B97" s="87" t="s">
        <v>121</v>
      </c>
      <c r="C97" s="38"/>
      <c r="D97" s="39">
        <f>IF(AND(J97&gt;=K97,J99&gt;=K99),1,0)+IF(AND(J97&gt;=L97,J99&gt;=L99),10,0)+IF(AND(J97&gt;=M97,J99&gt;=M99),100,0)</f>
        <v>0</v>
      </c>
      <c r="F97" s="40" t="s">
        <v>27</v>
      </c>
      <c r="G97" s="40"/>
      <c r="H97" s="40"/>
      <c r="I97" s="40"/>
      <c r="J97" s="41">
        <f>H96+I96+J96</f>
        <v>0</v>
      </c>
      <c r="K97" s="5">
        <v>500</v>
      </c>
      <c r="L97" s="6">
        <v>750</v>
      </c>
      <c r="M97" s="6">
        <v>1000</v>
      </c>
    </row>
    <row r="98" spans="1:10" ht="15">
      <c r="A98" s="37">
        <f>IF(D97=11,"®","")</f>
      </c>
      <c r="B98" s="87" t="s">
        <v>65</v>
      </c>
      <c r="C98" s="38"/>
      <c r="D98" s="42"/>
      <c r="E98" s="40"/>
      <c r="F98" s="43"/>
      <c r="G98" s="43"/>
      <c r="H98" s="44">
        <f>COUNTIF(H6:H94,"&gt;0")</f>
        <v>0</v>
      </c>
      <c r="I98" s="44">
        <f>COUNTIF(I6:I94,"&gt;0")</f>
        <v>0</v>
      </c>
      <c r="J98" s="44">
        <f>COUNTIF(J6:J94,"&gt;0")</f>
        <v>0</v>
      </c>
    </row>
    <row r="99" spans="1:13" ht="15.75" thickBot="1">
      <c r="A99" s="37">
        <f>IF(D97=111,"®","")</f>
      </c>
      <c r="B99" s="87" t="s">
        <v>66</v>
      </c>
      <c r="C99" s="38"/>
      <c r="D99" s="38"/>
      <c r="F99" s="40" t="s">
        <v>28</v>
      </c>
      <c r="G99" s="43"/>
      <c r="I99" s="45"/>
      <c r="J99" s="46">
        <f>H98+I98+J98</f>
        <v>0</v>
      </c>
      <c r="K99" s="5">
        <v>6</v>
      </c>
      <c r="L99" s="6">
        <v>8</v>
      </c>
      <c r="M99" s="6">
        <v>8</v>
      </c>
    </row>
    <row r="101" ht="20.25">
      <c r="B101" s="47"/>
    </row>
  </sheetData>
  <sheetProtection password="C664" sheet="1" selectLockedCells="1"/>
  <mergeCells count="52">
    <mergeCell ref="H41:H46"/>
    <mergeCell ref="I47:I56"/>
    <mergeCell ref="I67:I73"/>
    <mergeCell ref="B41:B46"/>
    <mergeCell ref="J41:J46"/>
    <mergeCell ref="J47:J56"/>
    <mergeCell ref="J84:J94"/>
    <mergeCell ref="B67:B73"/>
    <mergeCell ref="H67:H73"/>
    <mergeCell ref="J67:J73"/>
    <mergeCell ref="I57:I66"/>
    <mergeCell ref="B75:B83"/>
    <mergeCell ref="H75:H83"/>
    <mergeCell ref="J75:J83"/>
    <mergeCell ref="J57:J66"/>
    <mergeCell ref="A57:A66"/>
    <mergeCell ref="B57:B66"/>
    <mergeCell ref="I75:I83"/>
    <mergeCell ref="A41:A46"/>
    <mergeCell ref="A75:A83"/>
    <mergeCell ref="A67:A73"/>
    <mergeCell ref="B47:B56"/>
    <mergeCell ref="H47:H56"/>
    <mergeCell ref="A47:A56"/>
    <mergeCell ref="I41:I46"/>
    <mergeCell ref="J18:J27"/>
    <mergeCell ref="H36:H40"/>
    <mergeCell ref="I28:I34"/>
    <mergeCell ref="B36:B40"/>
    <mergeCell ref="J36:J40"/>
    <mergeCell ref="A84:A94"/>
    <mergeCell ref="B84:B94"/>
    <mergeCell ref="H84:H94"/>
    <mergeCell ref="I84:I94"/>
    <mergeCell ref="H57:H66"/>
    <mergeCell ref="A1:J1"/>
    <mergeCell ref="A2:J2"/>
    <mergeCell ref="H18:H27"/>
    <mergeCell ref="J28:J34"/>
    <mergeCell ref="A18:A27"/>
    <mergeCell ref="J6:J16"/>
    <mergeCell ref="B6:B16"/>
    <mergeCell ref="I18:I27"/>
    <mergeCell ref="H6:H16"/>
    <mergeCell ref="H28:H34"/>
    <mergeCell ref="I6:I16"/>
    <mergeCell ref="A6:A16"/>
    <mergeCell ref="B28:B34"/>
    <mergeCell ref="A36:A40"/>
    <mergeCell ref="B18:B27"/>
    <mergeCell ref="A28:A34"/>
    <mergeCell ref="I36:I40"/>
  </mergeCells>
  <dataValidations count="8">
    <dataValidation type="whole" operator="greaterThanOrEqual" allowBlank="1" showInputMessage="1" showErrorMessage="1" errorTitle="Number Invalid" error="Must be whole number." sqref="D77 D44 D38 D55 D21:D24 D91:E91">
      <formula1>0</formula1>
    </dataValidation>
    <dataValidation type="whole" operator="greaterThanOrEqual" allowBlank="1" showInputMessage="1" showErrorMessage="1" errorTitle="Number Invalid" error="Must be whole number." sqref="D78">
      <formula1>1</formula1>
    </dataValidation>
    <dataValidation type="whole" operator="greaterThanOrEqual" allowBlank="1" showInputMessage="1" showErrorMessage="1" promptTitle="Youth Registered at End of Year" prompt="For most units this will be total at the end of the charter year." errorTitle="Number Invalid" error="Must be whole number." sqref="D20">
      <formula1>0</formula1>
    </dataValidation>
    <dataValidation type="whole" allowBlank="1" showInputMessage="1" showErrorMessage="1" errorTitle="Number Invalid" error="Must be whole number that is no greater than the end of charter membership. (Cell F30)" sqref="D30">
      <formula1>0</formula1>
      <formula2>D29</formula2>
    </dataValidation>
    <dataValidation type="whole" allowBlank="1" showInputMessage="1" showErrorMessage="1" errorTitle="Number Invalid" error="Must be whole number that is no greater than the number eligible to retain. (Cell F32)" sqref="D32">
      <formula1>0</formula1>
      <formula2>F31</formula2>
    </dataValidation>
    <dataValidation type="whole" operator="greaterThan" allowBlank="1" showInputMessage="1" showErrorMessage="1" errorTitle="Number Invalid" error="Must be whole number." sqref="D29">
      <formula1>0</formula1>
    </dataValidation>
    <dataValidation type="whole" allowBlank="1" showInputMessage="1" showErrorMessage="1" errorTitle="Number Invalid" error="Must be whole number not greater than the total number of assistant coaches." sqref="D92">
      <formula1>0</formula1>
      <formula2>F91</formula2>
    </dataValidation>
    <dataValidation type="date" allowBlank="1" showInputMessage="1" showErrorMessage="1" errorTitle="Date Out of Range" error="Date must be during 2017." sqref="D7:D14 D19 D42 D60:D64 D68:D71 D79:D81">
      <formula1>42736</formula1>
      <formula2>43100</formula2>
    </dataValidation>
  </dataValidations>
  <printOptions horizontalCentered="1"/>
  <pageMargins left="0.4" right="0.4" top="0.5" bottom="0.5" header="0.3" footer="0.3"/>
  <pageSetup fitToHeight="2" orientation="portrait" scale="77" r:id="rId3"/>
  <rowBreaks count="1" manualBreakCount="1">
    <brk id="6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37"/>
  <sheetViews>
    <sheetView showGridLines="0" workbookViewId="0" topLeftCell="A1">
      <selection activeCell="A2" sqref="A2:H2"/>
    </sheetView>
  </sheetViews>
  <sheetFormatPr defaultColWidth="9.140625" defaultRowHeight="15"/>
  <cols>
    <col min="1" max="1" width="6.8515625" style="52" customWidth="1"/>
    <col min="2" max="2" width="41.00390625" style="51" customWidth="1"/>
    <col min="3" max="5" width="25.7109375" style="53" customWidth="1"/>
    <col min="6" max="8" width="9.140625" style="51" customWidth="1"/>
    <col min="9" max="11" width="9.140625" style="51" hidden="1" customWidth="1"/>
    <col min="12" max="16384" width="9.140625" style="51" customWidth="1"/>
  </cols>
  <sheetData>
    <row r="1" spans="1:8" s="50" customFormat="1" ht="30" customHeight="1">
      <c r="A1" s="143" t="str">
        <f>"Team "&amp;'Setup &amp; Instructions'!C5&amp;" of "&amp;'Setup &amp; Instructions'!C7&amp;" District"</f>
        <v>Team  of  District</v>
      </c>
      <c r="B1" s="143"/>
      <c r="C1" s="143"/>
      <c r="D1" s="143"/>
      <c r="E1" s="143"/>
      <c r="F1" s="143"/>
      <c r="G1" s="143"/>
      <c r="H1" s="143"/>
    </row>
    <row r="2" spans="1:8" ht="24">
      <c r="A2" s="144" t="s">
        <v>174</v>
      </c>
      <c r="B2" s="144"/>
      <c r="C2" s="144"/>
      <c r="D2" s="144"/>
      <c r="E2" s="144"/>
      <c r="F2" s="144"/>
      <c r="G2" s="144"/>
      <c r="H2" s="144"/>
    </row>
    <row r="3" ht="14.25" thickBot="1"/>
    <row r="4" spans="1:8" ht="36.75" customHeight="1" thickBot="1">
      <c r="A4" s="145" t="s">
        <v>29</v>
      </c>
      <c r="B4" s="102" t="s">
        <v>0</v>
      </c>
      <c r="C4" s="103" t="s">
        <v>30</v>
      </c>
      <c r="D4" s="103" t="s">
        <v>31</v>
      </c>
      <c r="E4" s="103" t="s">
        <v>32</v>
      </c>
      <c r="F4" s="104" t="s">
        <v>1</v>
      </c>
      <c r="G4" s="104" t="s">
        <v>2</v>
      </c>
      <c r="H4" s="105" t="s">
        <v>3</v>
      </c>
    </row>
    <row r="5" spans="1:8" ht="21.75" customHeight="1">
      <c r="A5" s="146"/>
      <c r="B5" s="106" t="s">
        <v>20</v>
      </c>
      <c r="C5" s="141"/>
      <c r="D5" s="147"/>
      <c r="E5" s="147"/>
      <c r="F5" s="140" t="s">
        <v>33</v>
      </c>
      <c r="G5" s="140"/>
      <c r="H5" s="107">
        <v>200</v>
      </c>
    </row>
    <row r="6" spans="1:11" ht="69" customHeight="1">
      <c r="A6" s="76" t="s">
        <v>34</v>
      </c>
      <c r="B6" s="77" t="s">
        <v>59</v>
      </c>
      <c r="C6" s="78" t="s">
        <v>81</v>
      </c>
      <c r="D6" s="78" t="s">
        <v>82</v>
      </c>
      <c r="E6" s="78" t="s">
        <v>83</v>
      </c>
      <c r="F6" s="80">
        <v>50</v>
      </c>
      <c r="G6" s="80">
        <v>100</v>
      </c>
      <c r="H6" s="110">
        <v>200</v>
      </c>
      <c r="I6" s="51">
        <f>'Data Entry'!H6</f>
      </c>
      <c r="J6" s="51">
        <f>'Data Entry'!I6</f>
      </c>
      <c r="K6" s="51">
        <f>'Data Entry'!J6</f>
      </c>
    </row>
    <row r="7" spans="1:8" ht="21.75" customHeight="1">
      <c r="A7" s="108" t="s">
        <v>35</v>
      </c>
      <c r="B7" s="106" t="s">
        <v>21</v>
      </c>
      <c r="C7" s="141"/>
      <c r="D7" s="142"/>
      <c r="E7" s="142"/>
      <c r="F7" s="140" t="s">
        <v>33</v>
      </c>
      <c r="G7" s="140"/>
      <c r="H7" s="107">
        <v>400</v>
      </c>
    </row>
    <row r="8" spans="1:11" ht="63" customHeight="1">
      <c r="A8" s="76" t="s">
        <v>36</v>
      </c>
      <c r="B8" s="79" t="s">
        <v>84</v>
      </c>
      <c r="C8" s="80" t="s">
        <v>85</v>
      </c>
      <c r="D8" s="78" t="s">
        <v>86</v>
      </c>
      <c r="E8" s="78" t="s">
        <v>87</v>
      </c>
      <c r="F8" s="54">
        <v>50</v>
      </c>
      <c r="G8" s="54">
        <v>100</v>
      </c>
      <c r="H8" s="55">
        <v>200</v>
      </c>
      <c r="I8" s="51">
        <f>'Data Entry'!H18</f>
      </c>
      <c r="J8" s="51">
        <f>'Data Entry'!I18</f>
      </c>
      <c r="K8" s="51">
        <f>'Data Entry'!J18</f>
      </c>
    </row>
    <row r="9" spans="1:11" ht="42" customHeight="1">
      <c r="A9" s="76" t="s">
        <v>37</v>
      </c>
      <c r="B9" s="81" t="s">
        <v>38</v>
      </c>
      <c r="C9" s="80" t="s">
        <v>88</v>
      </c>
      <c r="D9" s="80" t="s">
        <v>89</v>
      </c>
      <c r="E9" s="80" t="s">
        <v>90</v>
      </c>
      <c r="F9" s="54">
        <v>50</v>
      </c>
      <c r="G9" s="54">
        <v>100</v>
      </c>
      <c r="H9" s="55">
        <v>200</v>
      </c>
      <c r="I9" s="51">
        <f>'Data Entry'!H28</f>
      </c>
      <c r="J9" s="51">
        <f>'Data Entry'!I28</f>
      </c>
      <c r="K9" s="51">
        <f>'Data Entry'!J28</f>
      </c>
    </row>
    <row r="10" spans="1:8" ht="21.75" customHeight="1">
      <c r="A10" s="108" t="s">
        <v>35</v>
      </c>
      <c r="B10" s="106" t="s">
        <v>23</v>
      </c>
      <c r="C10" s="141"/>
      <c r="D10" s="142"/>
      <c r="E10" s="142"/>
      <c r="F10" s="140" t="s">
        <v>33</v>
      </c>
      <c r="G10" s="140"/>
      <c r="H10" s="109">
        <v>1000</v>
      </c>
    </row>
    <row r="11" spans="1:11" ht="45.75" customHeight="1">
      <c r="A11" s="76" t="s">
        <v>39</v>
      </c>
      <c r="B11" s="77" t="s">
        <v>91</v>
      </c>
      <c r="C11" s="80" t="s">
        <v>92</v>
      </c>
      <c r="D11" s="80" t="s">
        <v>93</v>
      </c>
      <c r="E11" s="80" t="s">
        <v>94</v>
      </c>
      <c r="F11" s="54">
        <v>50</v>
      </c>
      <c r="G11" s="54">
        <v>100</v>
      </c>
      <c r="H11" s="55">
        <v>200</v>
      </c>
      <c r="I11" s="51">
        <f>'Data Entry'!H36</f>
      </c>
      <c r="J11" s="51">
        <f>'Data Entry'!I36</f>
      </c>
      <c r="K11" s="51">
        <f>'Data Entry'!J36</f>
      </c>
    </row>
    <row r="12" spans="1:11" ht="45.75" customHeight="1">
      <c r="A12" s="76" t="s">
        <v>40</v>
      </c>
      <c r="B12" s="82" t="s">
        <v>95</v>
      </c>
      <c r="C12" s="80" t="s">
        <v>96</v>
      </c>
      <c r="D12" s="78" t="s">
        <v>97</v>
      </c>
      <c r="E12" s="78" t="s">
        <v>98</v>
      </c>
      <c r="F12" s="54">
        <v>50</v>
      </c>
      <c r="G12" s="54">
        <v>100</v>
      </c>
      <c r="H12" s="55">
        <v>200</v>
      </c>
      <c r="I12" s="51">
        <f>'Data Entry'!H41</f>
      </c>
      <c r="J12" s="51">
        <f>'Data Entry'!I41</f>
      </c>
      <c r="K12" s="51">
        <f>'Data Entry'!J41</f>
      </c>
    </row>
    <row r="13" spans="1:11" ht="75.75" customHeight="1">
      <c r="A13" s="76" t="s">
        <v>41</v>
      </c>
      <c r="B13" s="82" t="s">
        <v>99</v>
      </c>
      <c r="C13" s="80" t="s">
        <v>100</v>
      </c>
      <c r="D13" s="78" t="s">
        <v>101</v>
      </c>
      <c r="E13" s="78" t="s">
        <v>102</v>
      </c>
      <c r="F13" s="54">
        <v>50</v>
      </c>
      <c r="G13" s="54">
        <v>100</v>
      </c>
      <c r="H13" s="55">
        <v>200</v>
      </c>
      <c r="I13" s="51">
        <f>'Data Entry'!H47</f>
      </c>
      <c r="J13" s="51">
        <f>'Data Entry'!I47</f>
      </c>
      <c r="K13" s="51">
        <f>'Data Entry'!J47</f>
      </c>
    </row>
    <row r="14" spans="1:11" ht="69" customHeight="1">
      <c r="A14" s="76" t="s">
        <v>42</v>
      </c>
      <c r="B14" s="77" t="s">
        <v>60</v>
      </c>
      <c r="C14" s="80" t="s">
        <v>44</v>
      </c>
      <c r="D14" s="80" t="s">
        <v>61</v>
      </c>
      <c r="E14" s="80" t="s">
        <v>62</v>
      </c>
      <c r="F14" s="54">
        <v>50</v>
      </c>
      <c r="G14" s="54">
        <v>100</v>
      </c>
      <c r="H14" s="55">
        <v>200</v>
      </c>
      <c r="I14" s="51">
        <f>'Data Entry'!H57</f>
      </c>
      <c r="J14" s="51">
        <f>'Data Entry'!I57</f>
      </c>
      <c r="K14" s="51">
        <f>'Data Entry'!J57</f>
      </c>
    </row>
    <row r="15" spans="1:11" ht="54.75" customHeight="1">
      <c r="A15" s="76" t="s">
        <v>43</v>
      </c>
      <c r="B15" s="82" t="s">
        <v>103</v>
      </c>
      <c r="C15" s="80" t="s">
        <v>104</v>
      </c>
      <c r="D15" s="80" t="s">
        <v>105</v>
      </c>
      <c r="E15" s="80" t="s">
        <v>106</v>
      </c>
      <c r="F15" s="54">
        <v>50</v>
      </c>
      <c r="G15" s="54">
        <v>100</v>
      </c>
      <c r="H15" s="55">
        <v>200</v>
      </c>
      <c r="I15" s="51">
        <f>'Data Entry'!H67</f>
      </c>
      <c r="J15" s="51">
        <f>'Data Entry'!I67</f>
      </c>
      <c r="K15" s="51">
        <f>'Data Entry'!J67</f>
      </c>
    </row>
    <row r="16" spans="1:8" ht="21.75" customHeight="1">
      <c r="A16" s="108" t="s">
        <v>35</v>
      </c>
      <c r="B16" s="106" t="s">
        <v>46</v>
      </c>
      <c r="C16" s="141"/>
      <c r="D16" s="142"/>
      <c r="E16" s="142"/>
      <c r="F16" s="140" t="s">
        <v>33</v>
      </c>
      <c r="G16" s="140"/>
      <c r="H16" s="107">
        <v>400</v>
      </c>
    </row>
    <row r="17" spans="1:11" ht="59.25" customHeight="1">
      <c r="A17" s="76" t="s">
        <v>45</v>
      </c>
      <c r="B17" s="77" t="s">
        <v>107</v>
      </c>
      <c r="C17" s="80" t="s">
        <v>108</v>
      </c>
      <c r="D17" s="80" t="s">
        <v>109</v>
      </c>
      <c r="E17" s="80" t="s">
        <v>110</v>
      </c>
      <c r="F17" s="54">
        <v>50</v>
      </c>
      <c r="G17" s="54">
        <v>100</v>
      </c>
      <c r="H17" s="55">
        <v>200</v>
      </c>
      <c r="I17" s="51">
        <f>'Data Entry'!H75</f>
      </c>
      <c r="J17" s="51">
        <f>'Data Entry'!I75</f>
      </c>
      <c r="K17" s="51">
        <f>'Data Entry'!J75</f>
      </c>
    </row>
    <row r="18" spans="1:11" ht="83.25" customHeight="1" thickBot="1">
      <c r="A18" s="83" t="s">
        <v>47</v>
      </c>
      <c r="B18" s="84" t="s">
        <v>111</v>
      </c>
      <c r="C18" s="85" t="s">
        <v>151</v>
      </c>
      <c r="D18" s="86" t="s">
        <v>152</v>
      </c>
      <c r="E18" s="86" t="s">
        <v>112</v>
      </c>
      <c r="F18" s="56">
        <v>50</v>
      </c>
      <c r="G18" s="56">
        <v>100</v>
      </c>
      <c r="H18" s="57">
        <v>200</v>
      </c>
      <c r="I18" s="51">
        <f>'Data Entry'!H84</f>
      </c>
      <c r="J18" s="51">
        <f>'Data Entry'!I84</f>
      </c>
      <c r="K18" s="51">
        <f>'Data Entry'!J84</f>
      </c>
    </row>
    <row r="19" spans="5:8" ht="22.5" customHeight="1">
      <c r="E19" s="58"/>
      <c r="F19" s="59"/>
      <c r="G19" s="59"/>
      <c r="H19" s="59"/>
    </row>
    <row r="20" spans="1:8" ht="18.75" customHeight="1" thickBot="1">
      <c r="A20" s="60" t="str">
        <f>IF('Data Entry'!D97=1,"ý","o")</f>
        <v>o</v>
      </c>
      <c r="B20" s="61" t="s">
        <v>122</v>
      </c>
      <c r="C20" s="62"/>
      <c r="E20" s="63" t="s">
        <v>49</v>
      </c>
      <c r="H20" s="64">
        <f>'Data Entry'!J97</f>
        <v>0</v>
      </c>
    </row>
    <row r="21" spans="1:5" ht="18.75" customHeight="1">
      <c r="A21" s="60" t="str">
        <f>IF('Data Entry'!D97=11,"ý","o")</f>
        <v>o</v>
      </c>
      <c r="B21" s="61" t="s">
        <v>63</v>
      </c>
      <c r="C21" s="62"/>
      <c r="E21" s="63"/>
    </row>
    <row r="22" spans="1:8" ht="18.75" customHeight="1" thickBot="1">
      <c r="A22" s="60" t="str">
        <f>IF('Data Entry'!D97=111,"ý","o")</f>
        <v>o</v>
      </c>
      <c r="B22" s="61" t="s">
        <v>64</v>
      </c>
      <c r="C22" s="62"/>
      <c r="D22" s="62"/>
      <c r="E22" s="63" t="s">
        <v>50</v>
      </c>
      <c r="H22" s="65">
        <f>'Data Entry'!J99</f>
        <v>0</v>
      </c>
    </row>
    <row r="23" spans="1:8" ht="18.75" customHeight="1">
      <c r="A23" s="66"/>
      <c r="E23" s="63"/>
      <c r="F23" s="63"/>
      <c r="G23" s="63"/>
      <c r="H23" s="63"/>
    </row>
    <row r="24" spans="1:2" ht="18.75" customHeight="1">
      <c r="A24" s="67" t="s">
        <v>48</v>
      </c>
      <c r="B24" s="68" t="s">
        <v>80</v>
      </c>
    </row>
    <row r="25" ht="14.25" customHeight="1">
      <c r="A25" s="66"/>
    </row>
    <row r="26" spans="1:3" ht="12.75" customHeight="1">
      <c r="A26" s="67" t="s">
        <v>48</v>
      </c>
      <c r="B26" s="69" t="s">
        <v>51</v>
      </c>
      <c r="C26" s="51"/>
    </row>
    <row r="27" ht="29.25" customHeight="1">
      <c r="C27" s="51"/>
    </row>
    <row r="28" spans="2:4" ht="13.5">
      <c r="B28" s="111" t="s">
        <v>113</v>
      </c>
      <c r="C28" s="112"/>
      <c r="D28" s="70" t="s">
        <v>52</v>
      </c>
    </row>
    <row r="29" spans="2:3" ht="21" customHeight="1">
      <c r="B29" s="70"/>
      <c r="C29" s="51"/>
    </row>
    <row r="30" spans="2:4" ht="13.5">
      <c r="B30" s="70" t="s">
        <v>53</v>
      </c>
      <c r="C30" s="51"/>
      <c r="D30" s="70" t="s">
        <v>52</v>
      </c>
    </row>
    <row r="31" ht="21" customHeight="1">
      <c r="C31" s="51"/>
    </row>
    <row r="32" spans="2:4" ht="13.5">
      <c r="B32" s="70" t="s">
        <v>54</v>
      </c>
      <c r="C32" s="51"/>
      <c r="D32" s="70" t="s">
        <v>52</v>
      </c>
    </row>
    <row r="33" spans="1:3" ht="21" customHeight="1">
      <c r="A33" s="53"/>
      <c r="C33" s="51"/>
    </row>
    <row r="34" spans="1:3" ht="12.75">
      <c r="A34" s="53"/>
      <c r="B34" s="71" t="s">
        <v>147</v>
      </c>
      <c r="C34" s="51"/>
    </row>
    <row r="35" spans="1:3" ht="18" customHeight="1">
      <c r="A35" s="53"/>
      <c r="B35" s="71"/>
      <c r="C35" s="51"/>
    </row>
    <row r="36" ht="13.5">
      <c r="B36" s="72"/>
    </row>
    <row r="37" ht="13.5">
      <c r="B37" s="72"/>
    </row>
  </sheetData>
  <sheetProtection password="C664" sheet="1" selectLockedCells="1" selectUnlockedCells="1"/>
  <mergeCells count="11">
    <mergeCell ref="C7:E7"/>
    <mergeCell ref="F7:G7"/>
    <mergeCell ref="C10:E10"/>
    <mergeCell ref="F10:G10"/>
    <mergeCell ref="C16:E16"/>
    <mergeCell ref="F16:G16"/>
    <mergeCell ref="A1:H1"/>
    <mergeCell ref="A2:H2"/>
    <mergeCell ref="A4:A5"/>
    <mergeCell ref="C5:E5"/>
    <mergeCell ref="F5:G5"/>
  </mergeCells>
  <conditionalFormatting sqref="F9">
    <cfRule type="expression" priority="57" dxfId="0" stopIfTrue="1">
      <formula>$I9&lt;&gt;""</formula>
    </cfRule>
  </conditionalFormatting>
  <conditionalFormatting sqref="G9">
    <cfRule type="expression" priority="56" dxfId="0" stopIfTrue="1">
      <formula>$J9&lt;&gt;""</formula>
    </cfRule>
  </conditionalFormatting>
  <conditionalFormatting sqref="H9">
    <cfRule type="expression" priority="55" dxfId="0" stopIfTrue="1">
      <formula>$K9&lt;&gt;""</formula>
    </cfRule>
  </conditionalFormatting>
  <conditionalFormatting sqref="F8">
    <cfRule type="expression" priority="30" dxfId="0" stopIfTrue="1">
      <formula>$I8&lt;&gt;""</formula>
    </cfRule>
  </conditionalFormatting>
  <conditionalFormatting sqref="G8">
    <cfRule type="expression" priority="29" dxfId="0" stopIfTrue="1">
      <formula>$J8&lt;&gt;""</formula>
    </cfRule>
  </conditionalFormatting>
  <conditionalFormatting sqref="H8">
    <cfRule type="expression" priority="28" dxfId="0" stopIfTrue="1">
      <formula>$K8&lt;&gt;""</formula>
    </cfRule>
  </conditionalFormatting>
  <conditionalFormatting sqref="F6">
    <cfRule type="expression" priority="27" dxfId="0" stopIfTrue="1">
      <formula>$I6&lt;&gt;""</formula>
    </cfRule>
  </conditionalFormatting>
  <conditionalFormatting sqref="G6">
    <cfRule type="expression" priority="26" dxfId="0" stopIfTrue="1">
      <formula>$J6&lt;&gt;""</formula>
    </cfRule>
  </conditionalFormatting>
  <conditionalFormatting sqref="H6">
    <cfRule type="expression" priority="25" dxfId="0" stopIfTrue="1">
      <formula>$K6&lt;&gt;""</formula>
    </cfRule>
  </conditionalFormatting>
  <conditionalFormatting sqref="F11">
    <cfRule type="expression" priority="21" dxfId="0" stopIfTrue="1">
      <formula>$I11&lt;&gt;""</formula>
    </cfRule>
  </conditionalFormatting>
  <conditionalFormatting sqref="G11">
    <cfRule type="expression" priority="20" dxfId="0" stopIfTrue="1">
      <formula>$J11&lt;&gt;""</formula>
    </cfRule>
  </conditionalFormatting>
  <conditionalFormatting sqref="H11">
    <cfRule type="expression" priority="19" dxfId="0" stopIfTrue="1">
      <formula>$K11&lt;&gt;""</formula>
    </cfRule>
  </conditionalFormatting>
  <conditionalFormatting sqref="F12">
    <cfRule type="expression" priority="18" dxfId="0" stopIfTrue="1">
      <formula>$I12&lt;&gt;""</formula>
    </cfRule>
  </conditionalFormatting>
  <conditionalFormatting sqref="G12">
    <cfRule type="expression" priority="17" dxfId="0" stopIfTrue="1">
      <formula>$J12&lt;&gt;""</formula>
    </cfRule>
  </conditionalFormatting>
  <conditionalFormatting sqref="H12">
    <cfRule type="expression" priority="16" dxfId="0" stopIfTrue="1">
      <formula>$K12&lt;&gt;""</formula>
    </cfRule>
  </conditionalFormatting>
  <conditionalFormatting sqref="F13:F14">
    <cfRule type="expression" priority="15" dxfId="0" stopIfTrue="1">
      <formula>$I13&lt;&gt;""</formula>
    </cfRule>
  </conditionalFormatting>
  <conditionalFormatting sqref="G13:G14">
    <cfRule type="expression" priority="14" dxfId="0" stopIfTrue="1">
      <formula>$J13&lt;&gt;""</formula>
    </cfRule>
  </conditionalFormatting>
  <conditionalFormatting sqref="H13:H14">
    <cfRule type="expression" priority="13" dxfId="0" stopIfTrue="1">
      <formula>$K13&lt;&gt;""</formula>
    </cfRule>
  </conditionalFormatting>
  <conditionalFormatting sqref="F15">
    <cfRule type="expression" priority="9" dxfId="0" stopIfTrue="1">
      <formula>$I15&lt;&gt;""</formula>
    </cfRule>
  </conditionalFormatting>
  <conditionalFormatting sqref="G15">
    <cfRule type="expression" priority="8" dxfId="0" stopIfTrue="1">
      <formula>$J15&lt;&gt;""</formula>
    </cfRule>
  </conditionalFormatting>
  <conditionalFormatting sqref="H15">
    <cfRule type="expression" priority="7" dxfId="0" stopIfTrue="1">
      <formula>$K15&lt;&gt;""</formula>
    </cfRule>
  </conditionalFormatting>
  <conditionalFormatting sqref="F17">
    <cfRule type="expression" priority="6" dxfId="0" stopIfTrue="1">
      <formula>$I17&lt;&gt;""</formula>
    </cfRule>
  </conditionalFormatting>
  <conditionalFormatting sqref="G17">
    <cfRule type="expression" priority="5" dxfId="0" stopIfTrue="1">
      <formula>$J17&lt;&gt;""</formula>
    </cfRule>
  </conditionalFormatting>
  <conditionalFormatting sqref="H17">
    <cfRule type="expression" priority="4" dxfId="0" stopIfTrue="1">
      <formula>$K17&lt;&gt;""</formula>
    </cfRule>
  </conditionalFormatting>
  <conditionalFormatting sqref="F18">
    <cfRule type="expression" priority="3" dxfId="0" stopIfTrue="1">
      <formula>$I18&lt;&gt;""</formula>
    </cfRule>
  </conditionalFormatting>
  <conditionalFormatting sqref="G18">
    <cfRule type="expression" priority="2" dxfId="0" stopIfTrue="1">
      <formula>$J18&lt;&gt;""</formula>
    </cfRule>
  </conditionalFormatting>
  <conditionalFormatting sqref="H18">
    <cfRule type="expression" priority="1" dxfId="0" stopIfTrue="1">
      <formula>$K18&lt;&gt;""</formula>
    </cfRule>
  </conditionalFormatting>
  <printOptions horizontalCentered="1"/>
  <pageMargins left="0.5" right="0.5" top="0.5" bottom="0.5" header="0.5" footer="0.25"/>
  <pageSetup fitToHeight="1" fitToWidth="1" orientation="portrait" scale="62" r:id="rId2"/>
  <headerFooter alignWithMargins="0">
    <oddFooter>&amp;C&amp;G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2015-10-04T16:24:27Z</cp:lastPrinted>
  <dcterms:created xsi:type="dcterms:W3CDTF">2014-08-26T17:24:57Z</dcterms:created>
  <dcterms:modified xsi:type="dcterms:W3CDTF">2016-11-30T02:56:27Z</dcterms:modified>
  <cp:category/>
  <cp:version/>
  <cp:contentType/>
  <cp:contentStatus/>
</cp:coreProperties>
</file>