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736" windowHeight="8803" activeTab="0"/>
  </bookViews>
  <sheets>
    <sheet name="Setup &amp; Instructions" sheetId="1" r:id="rId1"/>
    <sheet name="Data Entry" sheetId="2" r:id="rId2"/>
    <sheet name="Scorecard" sheetId="3" r:id="rId3"/>
  </sheets>
  <definedNames>
    <definedName name="_xlfn.COUNTIFS" hidden="1">#NAME?</definedName>
    <definedName name="DistrictName">'Setup &amp; Instructions'!$C$7</definedName>
    <definedName name="_xlnm.Print_Titles" localSheetId="1">'Data Entry'!$1:$4</definedName>
  </definedNames>
  <calcPr fullCalcOnLoad="1"/>
</workbook>
</file>

<file path=xl/comments2.xml><?xml version="1.0" encoding="utf-8"?>
<comments xmlns="http://schemas.openxmlformats.org/spreadsheetml/2006/main">
  <authors>
    <author>Jeff Rand</author>
  </authors>
  <commentList>
    <comment ref="F15" authorId="0">
      <text>
        <r>
          <rPr>
            <sz val="8"/>
            <rFont val="Tahoma"/>
            <family val="2"/>
          </rPr>
          <t xml:space="preserve">Counts number of cells with committee meeting dates entered.
</t>
        </r>
      </text>
    </comment>
    <comment ref="F26" authorId="0">
      <text>
        <r>
          <rPr>
            <sz val="8"/>
            <rFont val="Tahoma"/>
            <family val="2"/>
          </rPr>
          <t>Scouts at the end of last year - less recharter drops, Webelos joining troops and transfers out + plus new Scouts joining and transfers in.</t>
        </r>
      </text>
    </comment>
    <comment ref="F27" authorId="0">
      <text>
        <r>
          <rPr>
            <sz val="8"/>
            <rFont val="Tahoma"/>
            <family val="2"/>
          </rPr>
          <t>(Current membership less membership at end of last year) divided by membership at end of last year.</t>
        </r>
      </text>
    </comment>
    <comment ref="F32" authorId="0">
      <text>
        <r>
          <rPr>
            <sz val="8"/>
            <rFont val="Tahoma"/>
            <family val="2"/>
          </rPr>
          <t>End of charter membership less age-outs.</t>
        </r>
      </text>
    </comment>
    <comment ref="F34" authorId="0">
      <text>
        <r>
          <rPr>
            <sz val="8"/>
            <rFont val="Tahoma"/>
            <family val="2"/>
          </rPr>
          <t>Number reregistered divided by number eligible to reregister.</t>
        </r>
      </text>
    </comment>
    <comment ref="F39" authorId="0">
      <text>
        <r>
          <rPr>
            <sz val="8"/>
            <rFont val="Tahoma"/>
            <family val="2"/>
          </rPr>
          <t>Number completing "Scouting Adventure" divided by number of second year Webelos.</t>
        </r>
      </text>
    </comment>
    <comment ref="F42" authorId="0">
      <text>
        <r>
          <rPr>
            <sz val="8"/>
            <rFont val="Tahoma"/>
            <family val="2"/>
          </rPr>
          <t>Same value as Cell D22.</t>
        </r>
      </text>
    </comment>
    <comment ref="F43" authorId="0">
      <text>
        <r>
          <rPr>
            <sz val="8"/>
            <rFont val="Tahoma"/>
            <family val="2"/>
          </rPr>
          <t>Webelos joining troops divided by number of second year Webelos.</t>
        </r>
      </text>
    </comment>
    <comment ref="F47" authorId="0">
      <text>
        <r>
          <rPr>
            <sz val="8"/>
            <rFont val="Tahoma"/>
            <family val="2"/>
          </rPr>
          <t>Same value as Cell F26.</t>
        </r>
      </text>
    </comment>
    <comment ref="F49" authorId="0">
      <text>
        <r>
          <rPr>
            <sz val="8"/>
            <rFont val="Tahoma"/>
            <family val="2"/>
          </rPr>
          <t>Count of boys advancing divided by current membership.</t>
        </r>
      </text>
    </comment>
    <comment ref="F57" authorId="0">
      <text>
        <r>
          <rPr>
            <sz val="8"/>
            <rFont val="Tahoma"/>
            <family val="2"/>
          </rPr>
          <t>Counts number of cells with outdoor activity dates entered.</t>
        </r>
      </text>
    </comment>
    <comment ref="F63" authorId="0">
      <text>
        <r>
          <rPr>
            <sz val="8"/>
            <rFont val="Tahoma"/>
            <family val="2"/>
          </rPr>
          <t>Number of Scouts camping divided by number registered on June 30.</t>
        </r>
      </text>
    </comment>
    <comment ref="F64" authorId="0">
      <text>
        <r>
          <rPr>
            <sz val="8"/>
            <rFont val="Tahoma"/>
            <family val="2"/>
          </rPr>
          <t>Current year camping rate less prior year camping rate.</t>
        </r>
      </text>
    </comment>
    <comment ref="F72" authorId="0">
      <text>
        <r>
          <rPr>
            <sz val="8"/>
            <rFont val="Tahoma"/>
            <family val="2"/>
          </rPr>
          <t>Counts number of cells with service project dates entered.</t>
        </r>
      </text>
    </comment>
    <comment ref="F86" authorId="0">
      <text>
        <r>
          <rPr>
            <sz val="8"/>
            <rFont val="Tahoma"/>
            <family val="2"/>
          </rPr>
          <t>Counts number of cells with pack meeting dates entered.</t>
        </r>
      </text>
    </comment>
    <comment ref="F103" authorId="0">
      <text>
        <r>
          <rPr>
            <sz val="8"/>
            <rFont val="Tahoma"/>
            <family val="2"/>
          </rPr>
          <t>Same value as Cell D96.</t>
        </r>
      </text>
    </comment>
    <comment ref="F105" authorId="0">
      <text>
        <r>
          <rPr>
            <sz val="8"/>
            <rFont val="Tahoma"/>
            <family val="2"/>
          </rPr>
          <t>Number of committee members completing training divided by total number of committee members.</t>
        </r>
      </text>
    </comment>
  </commentList>
</comments>
</file>

<file path=xl/sharedStrings.xml><?xml version="1.0" encoding="utf-8"?>
<sst xmlns="http://schemas.openxmlformats.org/spreadsheetml/2006/main" count="208" uniqueCount="190">
  <si>
    <t>Objective</t>
  </si>
  <si>
    <t>Bronze Points</t>
  </si>
  <si>
    <t>Silver Points</t>
  </si>
  <si>
    <t>Gold Points</t>
  </si>
  <si>
    <t>Item No.</t>
  </si>
  <si>
    <t>Parameter</t>
  </si>
  <si>
    <t>Calculated Values</t>
  </si>
  <si>
    <t>User
Input</t>
  </si>
  <si>
    <r>
      <t xml:space="preserve"> </t>
    </r>
    <r>
      <rPr>
        <i/>
        <sz val="10"/>
        <color indexed="8"/>
        <rFont val="Calibri"/>
        <family val="2"/>
      </rPr>
      <t>Date:</t>
    </r>
    <r>
      <rPr>
        <sz val="10"/>
        <color indexed="8"/>
        <rFont val="Calibri"/>
        <family val="2"/>
      </rPr>
      <t xml:space="preserve"> Pack committee adopted annual program plan &amp; budget</t>
    </r>
  </si>
  <si>
    <r>
      <t xml:space="preserve"> </t>
    </r>
    <r>
      <rPr>
        <i/>
        <sz val="10"/>
        <color indexed="8"/>
        <rFont val="Calibri"/>
        <family val="2"/>
      </rPr>
      <t>Count:</t>
    </r>
    <r>
      <rPr>
        <sz val="10"/>
        <color indexed="8"/>
        <rFont val="Calibri"/>
        <family val="2"/>
      </rPr>
      <t xml:space="preserve"> Total number of committee meetings</t>
    </r>
  </si>
  <si>
    <r>
      <rPr>
        <b/>
        <sz val="10"/>
        <color indexed="8"/>
        <rFont val="Calibri"/>
        <family val="2"/>
      </rPr>
      <t xml:space="preserve">Planning and Budget: </t>
    </r>
    <r>
      <rPr>
        <sz val="10"/>
        <color indexed="8"/>
        <rFont val="Calibri"/>
        <family val="2"/>
      </rPr>
      <t xml:space="preserve"> Have a program plan and budget that is regularly reviewed by the pack committee, and it follows BSA policies relating to fundraising.</t>
    </r>
  </si>
  <si>
    <r>
      <rPr>
        <i/>
        <sz val="10"/>
        <color indexed="8"/>
        <rFont val="Calibri"/>
        <family val="2"/>
      </rPr>
      <t xml:space="preserve">    Date:</t>
    </r>
    <r>
      <rPr>
        <sz val="10"/>
        <color indexed="8"/>
        <rFont val="Calibri"/>
        <family val="2"/>
      </rPr>
      <t xml:space="preserve"> Committee meeting #1</t>
    </r>
  </si>
  <si>
    <r>
      <rPr>
        <i/>
        <sz val="10"/>
        <color indexed="8"/>
        <rFont val="Calibri"/>
        <family val="2"/>
      </rPr>
      <t xml:space="preserve">    Date:</t>
    </r>
    <r>
      <rPr>
        <sz val="10"/>
        <color indexed="8"/>
        <rFont val="Calibri"/>
        <family val="2"/>
      </rPr>
      <t xml:space="preserve"> Committee meeting #2</t>
    </r>
  </si>
  <si>
    <r>
      <rPr>
        <i/>
        <sz val="10"/>
        <color indexed="8"/>
        <rFont val="Calibri"/>
        <family val="2"/>
      </rPr>
      <t xml:space="preserve">    Date:</t>
    </r>
    <r>
      <rPr>
        <sz val="10"/>
        <color indexed="8"/>
        <rFont val="Calibri"/>
        <family val="2"/>
      </rPr>
      <t xml:space="preserve"> Committee meeting #3</t>
    </r>
  </si>
  <si>
    <r>
      <rPr>
        <i/>
        <sz val="10"/>
        <color indexed="8"/>
        <rFont val="Calibri"/>
        <family val="2"/>
      </rPr>
      <t xml:space="preserve">    Date:</t>
    </r>
    <r>
      <rPr>
        <sz val="10"/>
        <color indexed="8"/>
        <rFont val="Calibri"/>
        <family val="2"/>
      </rPr>
      <t xml:space="preserve"> Committee meeting #4</t>
    </r>
  </si>
  <si>
    <r>
      <rPr>
        <i/>
        <sz val="10"/>
        <color indexed="8"/>
        <rFont val="Calibri"/>
        <family val="2"/>
      </rPr>
      <t xml:space="preserve">    Date:</t>
    </r>
    <r>
      <rPr>
        <sz val="10"/>
        <color indexed="8"/>
        <rFont val="Calibri"/>
        <family val="2"/>
      </rPr>
      <t xml:space="preserve"> Committee meeting #5</t>
    </r>
  </si>
  <si>
    <r>
      <rPr>
        <i/>
        <sz val="10"/>
        <color indexed="8"/>
        <rFont val="Calibri"/>
        <family val="2"/>
      </rPr>
      <t xml:space="preserve">    Date:</t>
    </r>
    <r>
      <rPr>
        <sz val="10"/>
        <color indexed="8"/>
        <rFont val="Calibri"/>
        <family val="2"/>
      </rPr>
      <t xml:space="preserve"> Committee meeting #6</t>
    </r>
  </si>
  <si>
    <r>
      <t xml:space="preserve">   </t>
    </r>
    <r>
      <rPr>
        <i/>
        <sz val="10"/>
        <color indexed="8"/>
        <rFont val="Calibri"/>
        <family val="2"/>
      </rPr>
      <t xml:space="preserve"> Plus:</t>
    </r>
    <r>
      <rPr>
        <sz val="10"/>
        <color indexed="8"/>
        <rFont val="Calibri"/>
        <family val="2"/>
      </rPr>
      <t xml:space="preserve"> New Scouts joining the pack during the year</t>
    </r>
  </si>
  <si>
    <r>
      <rPr>
        <i/>
        <sz val="10"/>
        <color indexed="8"/>
        <rFont val="Calibri"/>
        <family val="2"/>
      </rPr>
      <t xml:space="preserve"> Count:</t>
    </r>
    <r>
      <rPr>
        <sz val="10"/>
        <color indexed="8"/>
        <rFont val="Calibri"/>
        <family val="2"/>
      </rPr>
      <t xml:space="preserve"> Current membership</t>
    </r>
  </si>
  <si>
    <r>
      <rPr>
        <i/>
        <sz val="10"/>
        <color indexed="8"/>
        <rFont val="Calibri"/>
        <family val="2"/>
      </rPr>
      <t xml:space="preserve"> Count: </t>
    </r>
    <r>
      <rPr>
        <sz val="10"/>
        <color indexed="8"/>
        <rFont val="Calibri"/>
        <family val="2"/>
      </rPr>
      <t>Youth eligible to reregister</t>
    </r>
  </si>
  <si>
    <r>
      <rPr>
        <i/>
        <sz val="10"/>
        <color indexed="8"/>
        <rFont val="Calibri"/>
        <family val="2"/>
      </rPr>
      <t xml:space="preserve"> Count:</t>
    </r>
    <r>
      <rPr>
        <sz val="10"/>
        <color indexed="8"/>
        <rFont val="Calibri"/>
        <family val="2"/>
      </rPr>
      <t xml:space="preserve"> Number of youth actually reregistered for next year</t>
    </r>
  </si>
  <si>
    <r>
      <t xml:space="preserve"> Percent: </t>
    </r>
    <r>
      <rPr>
        <sz val="10"/>
        <color indexed="8"/>
        <rFont val="Calibri"/>
        <family val="2"/>
      </rPr>
      <t>Retention rate</t>
    </r>
  </si>
  <si>
    <r>
      <rPr>
        <b/>
        <sz val="10"/>
        <color indexed="8"/>
        <rFont val="Calibri"/>
        <family val="2"/>
      </rPr>
      <t>Webelos-to-Scout transition:</t>
    </r>
    <r>
      <rPr>
        <sz val="10"/>
        <color indexed="8"/>
        <rFont val="Calibri"/>
        <family val="2"/>
      </rPr>
      <t xml:space="preserve">  Have an effective plan to graduate Webelos Scouts into Boy Scout troop(s).</t>
    </r>
  </si>
  <si>
    <r>
      <t xml:space="preserve"> </t>
    </r>
    <r>
      <rPr>
        <i/>
        <sz val="10"/>
        <color indexed="8"/>
        <rFont val="Calibri"/>
        <family val="2"/>
      </rPr>
      <t>Count:</t>
    </r>
    <r>
      <rPr>
        <sz val="10"/>
        <color indexed="8"/>
        <rFont val="Calibri"/>
        <family val="2"/>
      </rPr>
      <t xml:space="preserve"> Number of second year Webelos at start of year</t>
    </r>
  </si>
  <si>
    <r>
      <rPr>
        <i/>
        <sz val="10"/>
        <color indexed="8"/>
        <rFont val="Calibri"/>
        <family val="2"/>
      </rPr>
      <t xml:space="preserve">    Date:</t>
    </r>
    <r>
      <rPr>
        <sz val="10"/>
        <color indexed="8"/>
        <rFont val="Calibri"/>
        <family val="2"/>
      </rPr>
      <t xml:space="preserve"> Joint activity with a troop #1</t>
    </r>
  </si>
  <si>
    <r>
      <rPr>
        <i/>
        <sz val="10"/>
        <color indexed="8"/>
        <rFont val="Calibri"/>
        <family val="2"/>
      </rPr>
      <t xml:space="preserve">    Date:</t>
    </r>
    <r>
      <rPr>
        <sz val="10"/>
        <color indexed="8"/>
        <rFont val="Calibri"/>
        <family val="2"/>
      </rPr>
      <t xml:space="preserve"> Joint activity with a troop #2</t>
    </r>
  </si>
  <si>
    <t xml:space="preserve">    Count: Number completing "Scouting Adventure"</t>
  </si>
  <si>
    <r>
      <t xml:space="preserve"> Percent: </t>
    </r>
    <r>
      <rPr>
        <sz val="10"/>
        <color indexed="8"/>
        <rFont val="Calibri"/>
        <family val="2"/>
      </rPr>
      <t>Completion rate</t>
    </r>
  </si>
  <si>
    <r>
      <rPr>
        <i/>
        <sz val="10"/>
        <color indexed="8"/>
        <rFont val="Calibri"/>
        <family val="2"/>
      </rPr>
      <t xml:space="preserve">    Plus:</t>
    </r>
    <r>
      <rPr>
        <sz val="10"/>
        <color indexed="8"/>
        <rFont val="Calibri"/>
        <family val="2"/>
      </rPr>
      <t xml:space="preserve"> Transfers from other units during the year</t>
    </r>
  </si>
  <si>
    <r>
      <t xml:space="preserve">   </t>
    </r>
    <r>
      <rPr>
        <i/>
        <sz val="10"/>
        <color indexed="8"/>
        <rFont val="Calibri"/>
        <family val="2"/>
      </rPr>
      <t xml:space="preserve"> Less: </t>
    </r>
    <r>
      <rPr>
        <sz val="10"/>
        <color indexed="8"/>
        <rFont val="Calibri"/>
        <family val="2"/>
      </rPr>
      <t>Webelos joining troops during the year</t>
    </r>
  </si>
  <si>
    <r>
      <t xml:space="preserve">   </t>
    </r>
    <r>
      <rPr>
        <i/>
        <sz val="10"/>
        <color indexed="8"/>
        <rFont val="Calibri"/>
        <family val="2"/>
      </rPr>
      <t xml:space="preserve"> Less:</t>
    </r>
    <r>
      <rPr>
        <sz val="10"/>
        <color indexed="8"/>
        <rFont val="Calibri"/>
        <family val="2"/>
      </rPr>
      <t xml:space="preserve"> Transfers to other packs during the year</t>
    </r>
  </si>
  <si>
    <r>
      <rPr>
        <i/>
        <sz val="10"/>
        <color indexed="8"/>
        <rFont val="Calibri"/>
        <family val="2"/>
      </rPr>
      <t xml:space="preserve"> Count:</t>
    </r>
    <r>
      <rPr>
        <sz val="10"/>
        <color indexed="8"/>
        <rFont val="Calibri"/>
        <family val="2"/>
      </rPr>
      <t xml:space="preserve"> Webelos joining troops during the year</t>
    </r>
  </si>
  <si>
    <r>
      <t xml:space="preserve"> Percent: </t>
    </r>
    <r>
      <rPr>
        <sz val="10"/>
        <color indexed="8"/>
        <rFont val="Calibri"/>
        <family val="2"/>
      </rPr>
      <t>Webelos graduation rate</t>
    </r>
  </si>
  <si>
    <r>
      <rPr>
        <b/>
        <sz val="10"/>
        <color indexed="8"/>
        <rFont val="Calibri"/>
        <family val="2"/>
      </rPr>
      <t xml:space="preserve">Advancement:  </t>
    </r>
    <r>
      <rPr>
        <sz val="10"/>
        <color indexed="8"/>
        <rFont val="Calibri"/>
        <family val="2"/>
      </rPr>
      <t>Achieve a high percentage of Cub Scouts earning ranks.</t>
    </r>
  </si>
  <si>
    <r>
      <rPr>
        <i/>
        <sz val="10"/>
        <color indexed="8"/>
        <rFont val="Calibri"/>
        <family val="2"/>
      </rPr>
      <t xml:space="preserve">    Date:</t>
    </r>
    <r>
      <rPr>
        <sz val="10"/>
        <color indexed="8"/>
        <rFont val="Calibri"/>
        <family val="2"/>
      </rPr>
      <t xml:space="preserve"> Outdoor activity #1</t>
    </r>
  </si>
  <si>
    <r>
      <rPr>
        <i/>
        <sz val="10"/>
        <color indexed="8"/>
        <rFont val="Calibri"/>
        <family val="2"/>
      </rPr>
      <t xml:space="preserve">    Date:</t>
    </r>
    <r>
      <rPr>
        <sz val="10"/>
        <color indexed="8"/>
        <rFont val="Calibri"/>
        <family val="2"/>
      </rPr>
      <t xml:space="preserve"> Outdoor activity #2</t>
    </r>
  </si>
  <si>
    <r>
      <rPr>
        <i/>
        <sz val="10"/>
        <color indexed="8"/>
        <rFont val="Calibri"/>
        <family val="2"/>
      </rPr>
      <t xml:space="preserve">    Date:</t>
    </r>
    <r>
      <rPr>
        <sz val="10"/>
        <color indexed="8"/>
        <rFont val="Calibri"/>
        <family val="2"/>
      </rPr>
      <t xml:space="preserve"> Outdoor activity #3</t>
    </r>
  </si>
  <si>
    <r>
      <rPr>
        <i/>
        <sz val="10"/>
        <color indexed="8"/>
        <rFont val="Calibri"/>
        <family val="2"/>
      </rPr>
      <t xml:space="preserve">    Date:</t>
    </r>
    <r>
      <rPr>
        <sz val="10"/>
        <color indexed="8"/>
        <rFont val="Calibri"/>
        <family val="2"/>
      </rPr>
      <t xml:space="preserve"> Outdoor activity #4</t>
    </r>
  </si>
  <si>
    <r>
      <rPr>
        <i/>
        <sz val="10"/>
        <color indexed="8"/>
        <rFont val="Calibri"/>
        <family val="2"/>
      </rPr>
      <t xml:space="preserve">    Date:</t>
    </r>
    <r>
      <rPr>
        <sz val="10"/>
        <color indexed="8"/>
        <rFont val="Calibri"/>
        <family val="2"/>
      </rPr>
      <t xml:space="preserve"> Outdoor activity #5</t>
    </r>
  </si>
  <si>
    <r>
      <rPr>
        <b/>
        <sz val="10"/>
        <color indexed="8"/>
        <rFont val="Calibri"/>
        <family val="2"/>
      </rPr>
      <t xml:space="preserve">Outdoor activities: </t>
    </r>
    <r>
      <rPr>
        <sz val="10"/>
        <color indexed="8"/>
        <rFont val="Calibri"/>
        <family val="2"/>
      </rPr>
      <t xml:space="preserve"> Conduct outdoor activities and field trips.</t>
    </r>
  </si>
  <si>
    <r>
      <t xml:space="preserve"> </t>
    </r>
    <r>
      <rPr>
        <i/>
        <sz val="10"/>
        <color indexed="8"/>
        <rFont val="Calibri"/>
        <family val="2"/>
      </rPr>
      <t>Count:</t>
    </r>
    <r>
      <rPr>
        <sz val="10"/>
        <color indexed="8"/>
        <rFont val="Calibri"/>
        <family val="2"/>
      </rPr>
      <t xml:space="preserve"> Total number of outdoor activities</t>
    </r>
  </si>
  <si>
    <r>
      <rPr>
        <i/>
        <sz val="10"/>
        <color indexed="8"/>
        <rFont val="Calibri"/>
        <family val="2"/>
      </rPr>
      <t xml:space="preserve"> Percent:</t>
    </r>
    <r>
      <rPr>
        <sz val="10"/>
        <color indexed="8"/>
        <rFont val="Calibri"/>
        <family val="2"/>
      </rPr>
      <t xml:space="preserve"> Camping rate prior year</t>
    </r>
  </si>
  <si>
    <r>
      <rPr>
        <i/>
        <sz val="10"/>
        <color indexed="8"/>
        <rFont val="Calibri"/>
        <family val="2"/>
      </rPr>
      <t xml:space="preserve"> Count:</t>
    </r>
    <r>
      <rPr>
        <sz val="10"/>
        <color indexed="8"/>
        <rFont val="Calibri"/>
        <family val="2"/>
      </rPr>
      <t xml:space="preserve"> Number of Cub Scouts attending any camp</t>
    </r>
  </si>
  <si>
    <r>
      <rPr>
        <i/>
        <sz val="10"/>
        <color indexed="8"/>
        <rFont val="Calibri"/>
        <family val="2"/>
      </rPr>
      <t xml:space="preserve"> Percent:</t>
    </r>
    <r>
      <rPr>
        <sz val="10"/>
        <color indexed="8"/>
        <rFont val="Calibri"/>
        <family val="2"/>
      </rPr>
      <t xml:space="preserve"> Camping rate</t>
    </r>
  </si>
  <si>
    <r>
      <t xml:space="preserve"> Percentage: </t>
    </r>
    <r>
      <rPr>
        <sz val="10"/>
        <color indexed="8"/>
        <rFont val="Calibri"/>
        <family val="2"/>
      </rPr>
      <t>Camping rate change from prior year</t>
    </r>
  </si>
  <si>
    <r>
      <rPr>
        <b/>
        <sz val="10"/>
        <color indexed="8"/>
        <rFont val="Calibri"/>
        <family val="2"/>
      </rPr>
      <t xml:space="preserve">Day/resident/family camp: </t>
    </r>
    <r>
      <rPr>
        <sz val="10"/>
        <color indexed="8"/>
        <rFont val="Calibri"/>
        <family val="2"/>
      </rPr>
      <t xml:space="preserve"> Cub Scouts attend day camp, family camp, and/or resident camp.</t>
    </r>
  </si>
  <si>
    <r>
      <rPr>
        <i/>
        <sz val="10"/>
        <color indexed="8"/>
        <rFont val="Calibri"/>
        <family val="2"/>
      </rPr>
      <t xml:space="preserve">    Date: </t>
    </r>
    <r>
      <rPr>
        <sz val="10"/>
        <color indexed="8"/>
        <rFont val="Calibri"/>
        <family val="2"/>
      </rPr>
      <t>Service project #1</t>
    </r>
  </si>
  <si>
    <r>
      <rPr>
        <i/>
        <sz val="10"/>
        <color indexed="8"/>
        <rFont val="Calibri"/>
        <family val="2"/>
      </rPr>
      <t xml:space="preserve">    Date: </t>
    </r>
    <r>
      <rPr>
        <sz val="10"/>
        <color indexed="8"/>
        <rFont val="Calibri"/>
        <family val="2"/>
      </rPr>
      <t>Service project #2</t>
    </r>
  </si>
  <si>
    <r>
      <rPr>
        <i/>
        <sz val="10"/>
        <color indexed="8"/>
        <rFont val="Calibri"/>
        <family val="2"/>
      </rPr>
      <t xml:space="preserve">    Date: </t>
    </r>
    <r>
      <rPr>
        <sz val="10"/>
        <color indexed="8"/>
        <rFont val="Calibri"/>
        <family val="2"/>
      </rPr>
      <t>Service project #3</t>
    </r>
  </si>
  <si>
    <r>
      <t xml:space="preserve"> </t>
    </r>
    <r>
      <rPr>
        <i/>
        <sz val="10"/>
        <color indexed="8"/>
        <rFont val="Calibri"/>
        <family val="2"/>
      </rPr>
      <t>Yes/No:</t>
    </r>
    <r>
      <rPr>
        <sz val="10"/>
        <color indexed="8"/>
        <rFont val="Calibri"/>
        <family val="2"/>
      </rPr>
      <t xml:space="preserve"> Pack records service projects and hours on JTE website</t>
    </r>
  </si>
  <si>
    <r>
      <t xml:space="preserve"> </t>
    </r>
    <r>
      <rPr>
        <i/>
        <sz val="10"/>
        <color indexed="8"/>
        <rFont val="Calibri"/>
        <family val="2"/>
      </rPr>
      <t>Count:</t>
    </r>
    <r>
      <rPr>
        <sz val="10"/>
        <color indexed="8"/>
        <rFont val="Calibri"/>
        <family val="2"/>
      </rPr>
      <t xml:space="preserve"> Total number of service projects</t>
    </r>
  </si>
  <si>
    <r>
      <t xml:space="preserve"> </t>
    </r>
    <r>
      <rPr>
        <i/>
        <sz val="10"/>
        <color indexed="8"/>
        <rFont val="Calibri"/>
        <family val="2"/>
      </rPr>
      <t>Yes/No:</t>
    </r>
    <r>
      <rPr>
        <sz val="10"/>
        <color indexed="8"/>
        <rFont val="Calibri"/>
        <family val="2"/>
      </rPr>
      <t xml:space="preserve"> At least one project is conservation-oriented</t>
    </r>
  </si>
  <si>
    <r>
      <rPr>
        <b/>
        <sz val="10"/>
        <color indexed="8"/>
        <rFont val="Calibri"/>
        <family val="2"/>
      </rPr>
      <t xml:space="preserve">Service projects:  </t>
    </r>
    <r>
      <rPr>
        <sz val="10"/>
        <color indexed="8"/>
        <rFont val="Calibri"/>
        <family val="2"/>
      </rPr>
      <t>Participate in service projects.</t>
    </r>
  </si>
  <si>
    <r>
      <t xml:space="preserve"> </t>
    </r>
    <r>
      <rPr>
        <i/>
        <sz val="10"/>
        <color indexed="8"/>
        <rFont val="Calibri"/>
        <family val="2"/>
      </rPr>
      <t>Yes/No:</t>
    </r>
    <r>
      <rPr>
        <sz val="10"/>
        <color indexed="8"/>
        <rFont val="Calibri"/>
        <family val="2"/>
      </rPr>
      <t xml:space="preserve"> Den &amp; pack meetings have started by October 31</t>
    </r>
  </si>
  <si>
    <r>
      <rPr>
        <i/>
        <sz val="10"/>
        <color indexed="8"/>
        <rFont val="Calibri"/>
        <family val="2"/>
      </rPr>
      <t xml:space="preserve">    Date:</t>
    </r>
    <r>
      <rPr>
        <sz val="10"/>
        <color indexed="8"/>
        <rFont val="Calibri"/>
        <family val="2"/>
      </rPr>
      <t xml:space="preserve"> Pack meeting #1</t>
    </r>
  </si>
  <si>
    <r>
      <rPr>
        <i/>
        <sz val="10"/>
        <color indexed="8"/>
        <rFont val="Calibri"/>
        <family val="2"/>
      </rPr>
      <t xml:space="preserve">    Date:</t>
    </r>
    <r>
      <rPr>
        <sz val="10"/>
        <color indexed="8"/>
        <rFont val="Calibri"/>
        <family val="2"/>
      </rPr>
      <t xml:space="preserve"> Pack meeting #2</t>
    </r>
  </si>
  <si>
    <r>
      <rPr>
        <i/>
        <sz val="10"/>
        <color indexed="8"/>
        <rFont val="Calibri"/>
        <family val="2"/>
      </rPr>
      <t xml:space="preserve">    Date:</t>
    </r>
    <r>
      <rPr>
        <sz val="10"/>
        <color indexed="8"/>
        <rFont val="Calibri"/>
        <family val="2"/>
      </rPr>
      <t xml:space="preserve"> Pack meeting #3</t>
    </r>
  </si>
  <si>
    <r>
      <rPr>
        <i/>
        <sz val="10"/>
        <color indexed="8"/>
        <rFont val="Calibri"/>
        <family val="2"/>
      </rPr>
      <t xml:space="preserve">    Date:</t>
    </r>
    <r>
      <rPr>
        <sz val="10"/>
        <color indexed="8"/>
        <rFont val="Calibri"/>
        <family val="2"/>
      </rPr>
      <t xml:space="preserve"> Pack meeting #4</t>
    </r>
  </si>
  <si>
    <r>
      <rPr>
        <i/>
        <sz val="10"/>
        <color indexed="8"/>
        <rFont val="Calibri"/>
        <family val="2"/>
      </rPr>
      <t xml:space="preserve">    Date:</t>
    </r>
    <r>
      <rPr>
        <sz val="10"/>
        <color indexed="8"/>
        <rFont val="Calibri"/>
        <family val="2"/>
      </rPr>
      <t xml:space="preserve"> Pack meeting #5</t>
    </r>
  </si>
  <si>
    <r>
      <rPr>
        <i/>
        <sz val="10"/>
        <color indexed="8"/>
        <rFont val="Calibri"/>
        <family val="2"/>
      </rPr>
      <t xml:space="preserve">    Date:</t>
    </r>
    <r>
      <rPr>
        <sz val="10"/>
        <color indexed="8"/>
        <rFont val="Calibri"/>
        <family val="2"/>
      </rPr>
      <t xml:space="preserve"> Pack meeting #6</t>
    </r>
  </si>
  <si>
    <r>
      <rPr>
        <i/>
        <sz val="10"/>
        <color indexed="8"/>
        <rFont val="Calibri"/>
        <family val="2"/>
      </rPr>
      <t xml:space="preserve">    Date:</t>
    </r>
    <r>
      <rPr>
        <sz val="10"/>
        <color indexed="8"/>
        <rFont val="Calibri"/>
        <family val="2"/>
      </rPr>
      <t xml:space="preserve"> Pack meeting #7</t>
    </r>
  </si>
  <si>
    <r>
      <rPr>
        <i/>
        <sz val="10"/>
        <color indexed="8"/>
        <rFont val="Calibri"/>
        <family val="2"/>
      </rPr>
      <t xml:space="preserve">    Date:</t>
    </r>
    <r>
      <rPr>
        <sz val="10"/>
        <color indexed="8"/>
        <rFont val="Calibri"/>
        <family val="2"/>
      </rPr>
      <t xml:space="preserve"> Pack meeting #8</t>
    </r>
  </si>
  <si>
    <r>
      <t xml:space="preserve"> </t>
    </r>
    <r>
      <rPr>
        <i/>
        <sz val="10"/>
        <color indexed="8"/>
        <rFont val="Calibri"/>
        <family val="2"/>
      </rPr>
      <t>Count:</t>
    </r>
    <r>
      <rPr>
        <sz val="10"/>
        <color indexed="8"/>
        <rFont val="Calibri"/>
        <family val="2"/>
      </rPr>
      <t xml:space="preserve"> Total number of pack meetings</t>
    </r>
  </si>
  <si>
    <r>
      <t xml:space="preserve"> </t>
    </r>
    <r>
      <rPr>
        <i/>
        <sz val="10"/>
        <color indexed="8"/>
        <rFont val="Calibri"/>
        <family val="2"/>
      </rPr>
      <t>Yes/No:</t>
    </r>
    <r>
      <rPr>
        <sz val="10"/>
        <color indexed="8"/>
        <rFont val="Calibri"/>
        <family val="2"/>
      </rPr>
      <t xml:space="preserve"> Dens meet at least twice a month during the school year</t>
    </r>
  </si>
  <si>
    <r>
      <t xml:space="preserve"> </t>
    </r>
    <r>
      <rPr>
        <i/>
        <sz val="10"/>
        <color indexed="8"/>
        <rFont val="Calibri"/>
        <family val="2"/>
      </rPr>
      <t>Yes/No:</t>
    </r>
    <r>
      <rPr>
        <sz val="10"/>
        <color indexed="8"/>
        <rFont val="Calibri"/>
        <family val="2"/>
      </rPr>
      <t xml:space="preserve"> Pack has earned the Summertime Pack Award</t>
    </r>
  </si>
  <si>
    <r>
      <rPr>
        <b/>
        <sz val="10"/>
        <color indexed="8"/>
        <rFont val="Calibri"/>
        <family val="2"/>
      </rPr>
      <t>Pack and den meetings:</t>
    </r>
    <r>
      <rPr>
        <sz val="10"/>
        <color indexed="8"/>
        <rFont val="Calibri"/>
        <family val="2"/>
      </rPr>
      <t xml:space="preserve"> Dens and the pack have regular meetings.</t>
    </r>
  </si>
  <si>
    <r>
      <t xml:space="preserve"> </t>
    </r>
    <r>
      <rPr>
        <i/>
        <sz val="10"/>
        <color indexed="8"/>
        <rFont val="Calibri"/>
        <family val="2"/>
      </rPr>
      <t>Yes/No:</t>
    </r>
    <r>
      <rPr>
        <sz val="10"/>
        <color indexed="8"/>
        <rFont val="Calibri"/>
        <family val="2"/>
      </rPr>
      <t xml:space="preserve"> Registered Cubmaster</t>
    </r>
  </si>
  <si>
    <r>
      <t xml:space="preserve"> </t>
    </r>
    <r>
      <rPr>
        <i/>
        <sz val="10"/>
        <color indexed="8"/>
        <rFont val="Calibri"/>
        <family val="2"/>
      </rPr>
      <t>Yes/No:</t>
    </r>
    <r>
      <rPr>
        <sz val="10"/>
        <color indexed="8"/>
        <rFont val="Calibri"/>
        <family val="2"/>
      </rPr>
      <t xml:space="preserve"> Registered Assistant Cubmaster</t>
    </r>
  </si>
  <si>
    <r>
      <rPr>
        <i/>
        <sz val="10"/>
        <color indexed="8"/>
        <rFont val="Calibri"/>
        <family val="2"/>
      </rPr>
      <t xml:space="preserve"> Count:</t>
    </r>
    <r>
      <rPr>
        <sz val="10"/>
        <color indexed="8"/>
        <rFont val="Calibri"/>
        <family val="2"/>
      </rPr>
      <t xml:space="preserve"> Number of committee members</t>
    </r>
  </si>
  <si>
    <r>
      <rPr>
        <i/>
        <sz val="10"/>
        <color indexed="8"/>
        <rFont val="Calibri"/>
        <family val="2"/>
      </rPr>
      <t xml:space="preserve"> Count:</t>
    </r>
    <r>
      <rPr>
        <sz val="10"/>
        <color indexed="8"/>
        <rFont val="Calibri"/>
        <family val="2"/>
      </rPr>
      <t xml:space="preserve"> Number of dens</t>
    </r>
  </si>
  <si>
    <r>
      <rPr>
        <b/>
        <sz val="10"/>
        <color indexed="8"/>
        <rFont val="Calibri"/>
        <family val="2"/>
      </rPr>
      <t xml:space="preserve">Leadership recruitment: </t>
    </r>
    <r>
      <rPr>
        <sz val="10"/>
        <color indexed="8"/>
        <rFont val="Calibri"/>
        <family val="2"/>
      </rPr>
      <t>The pack is proactive in recruiting sufficient leaders.</t>
    </r>
  </si>
  <si>
    <r>
      <rPr>
        <i/>
        <sz val="10"/>
        <color indexed="8"/>
        <rFont val="Calibri"/>
        <family val="2"/>
      </rPr>
      <t xml:space="preserve"> Count:</t>
    </r>
    <r>
      <rPr>
        <sz val="10"/>
        <color indexed="8"/>
        <rFont val="Calibri"/>
        <family val="2"/>
      </rPr>
      <t xml:space="preserve"> Number of den leaders</t>
    </r>
  </si>
  <si>
    <r>
      <rPr>
        <i/>
        <sz val="10"/>
        <color indexed="8"/>
        <rFont val="Calibri"/>
        <family val="2"/>
      </rPr>
      <t xml:space="preserve">   Count:</t>
    </r>
    <r>
      <rPr>
        <sz val="10"/>
        <color indexed="8"/>
        <rFont val="Calibri"/>
        <family val="2"/>
      </rPr>
      <t xml:space="preserve"> Number with position-specific training</t>
    </r>
  </si>
  <si>
    <t>Planning and Budget</t>
  </si>
  <si>
    <t>Membership</t>
  </si>
  <si>
    <t>Voulnteer Leadership</t>
  </si>
  <si>
    <t>Program</t>
  </si>
  <si>
    <r>
      <rPr>
        <b/>
        <sz val="10"/>
        <color indexed="8"/>
        <rFont val="Calibri"/>
        <family val="2"/>
      </rPr>
      <t xml:space="preserve">Retention:
</t>
    </r>
    <r>
      <rPr>
        <sz val="10"/>
        <color indexed="8"/>
        <rFont val="Calibri"/>
        <family val="2"/>
      </rPr>
      <t>Retain a significant percentage of youth members.</t>
    </r>
  </si>
  <si>
    <r>
      <rPr>
        <b/>
        <sz val="10"/>
        <color indexed="8"/>
        <rFont val="Calibri"/>
        <family val="2"/>
      </rPr>
      <t xml:space="preserve">Building Cub Scouting:
</t>
    </r>
    <r>
      <rPr>
        <sz val="10"/>
        <color indexed="8"/>
        <rFont val="Calibri"/>
        <family val="2"/>
      </rPr>
      <t>Have an increase in membership or be
larger than the
average size pack.</t>
    </r>
  </si>
  <si>
    <t>Enter Pack Number</t>
  </si>
  <si>
    <t>Enter District Name</t>
  </si>
  <si>
    <t>Enter Report Date</t>
  </si>
  <si>
    <r>
      <rPr>
        <b/>
        <sz val="10"/>
        <rFont val="Calibri"/>
        <family val="2"/>
      </rPr>
      <t>Bronze:</t>
    </r>
    <r>
      <rPr>
        <sz val="10"/>
        <rFont val="Calibri"/>
        <family val="2"/>
      </rPr>
      <t xml:space="preserve">  Earn at least 525 points by earning points in at least 7 objectives.</t>
    </r>
  </si>
  <si>
    <r>
      <rPr>
        <b/>
        <sz val="10"/>
        <rFont val="Calibri"/>
        <family val="2"/>
      </rPr>
      <t>Silver:</t>
    </r>
    <r>
      <rPr>
        <sz val="10"/>
        <rFont val="Calibri"/>
        <family val="2"/>
      </rPr>
      <t xml:space="preserve">  Earn at least 800 points by earning points in at least 8 objectives.</t>
    </r>
  </si>
  <si>
    <r>
      <rPr>
        <b/>
        <sz val="10"/>
        <rFont val="Calibri"/>
        <family val="2"/>
      </rPr>
      <t>Gold:</t>
    </r>
    <r>
      <rPr>
        <sz val="10"/>
        <rFont val="Calibri"/>
        <family val="2"/>
      </rPr>
      <t xml:space="preserve">  Earn at least 1,050 points by earning points in at least 8 objectives.</t>
    </r>
  </si>
  <si>
    <t xml:space="preserve">    Total points earned:         </t>
  </si>
  <si>
    <t xml:space="preserve">    No. of objectives with points:         </t>
  </si>
  <si>
    <t>Item</t>
  </si>
  <si>
    <t>Bronze Level</t>
  </si>
  <si>
    <t>Silver Level</t>
  </si>
  <si>
    <t>Gold Level</t>
  </si>
  <si>
    <t>Total Points:</t>
  </si>
  <si>
    <t>#1</t>
  </si>
  <si>
    <r>
      <rPr>
        <b/>
        <sz val="10"/>
        <rFont val="Arial"/>
        <family val="2"/>
      </rPr>
      <t xml:space="preserve">Planning and Budget:  </t>
    </r>
    <r>
      <rPr>
        <sz val="10"/>
        <rFont val="Arial"/>
        <family val="2"/>
      </rPr>
      <t>Have a program plan and budget that is regularly reviewed by the pack committee, and it follows BSA policies relating to fundraising.</t>
    </r>
  </si>
  <si>
    <t>Have an annual program plan and budget adopted by the pack committee.</t>
  </si>
  <si>
    <t>Achieve Bronze, plus pack committee meets at least six times during the year to review program plans and finances.</t>
  </si>
  <si>
    <t xml:space="preserve"> </t>
  </si>
  <si>
    <t>#2</t>
  </si>
  <si>
    <r>
      <t xml:space="preserve">Building Cub Scouting:  </t>
    </r>
    <r>
      <rPr>
        <sz val="10"/>
        <rFont val="Arial"/>
        <family val="2"/>
      </rPr>
      <t>Have an increase in Cub Scout membership or maintain a larger than average pack size.</t>
    </r>
  </si>
  <si>
    <t>Conduct a formal recruitment program by October 31 and register new members in the pack.</t>
  </si>
  <si>
    <t>Achieve Bronze, and either increase youth members by 5% or have at least 40 members.</t>
  </si>
  <si>
    <t>Achieve Silver, and either increase youth members by 10% or have at least 60 members.</t>
  </si>
  <si>
    <t>#3</t>
  </si>
  <si>
    <r>
      <t xml:space="preserve">Retention: </t>
    </r>
    <r>
      <rPr>
        <sz val="10"/>
        <rFont val="Arial"/>
        <family val="2"/>
      </rPr>
      <t xml:space="preserve"> Retain a significant percentage of youth members.</t>
    </r>
  </si>
  <si>
    <t>#4</t>
  </si>
  <si>
    <r>
      <t xml:space="preserve">Webelos-to-Scout transition:  </t>
    </r>
    <r>
      <rPr>
        <sz val="10"/>
        <rFont val="Arial"/>
        <family val="2"/>
      </rPr>
      <t>Have an effective plan to graduate Webelos Scouts into Boy Scout troop(s).</t>
    </r>
  </si>
  <si>
    <t>With a troop, hold two joint activities or 75% of second year Webelos have completed "The Scouting Adventure."</t>
  </si>
  <si>
    <t>60% of eligible Webelos register with a troop.</t>
  </si>
  <si>
    <t>#5</t>
  </si>
  <si>
    <r>
      <t xml:space="preserve">Advancement:  </t>
    </r>
    <r>
      <rPr>
        <sz val="10"/>
        <rFont val="Arial"/>
        <family val="2"/>
      </rPr>
      <t>Achieve a high percentage of Cub Scouts earning rank advancements.</t>
    </r>
  </si>
  <si>
    <t>#6</t>
  </si>
  <si>
    <r>
      <t xml:space="preserve">Outdoor activities: </t>
    </r>
    <r>
      <rPr>
        <sz val="10"/>
        <rFont val="Arial"/>
        <family val="2"/>
      </rPr>
      <t xml:space="preserve"> Conduct outdoor activities and field trips.</t>
    </r>
  </si>
  <si>
    <t>Each den has the opportunity to participate in three outdoor activities or field trips during the year.</t>
  </si>
  <si>
    <t>Each den has the opportunity to participate in four outdoor activities or field trips during the year.</t>
  </si>
  <si>
    <t>Each den has the opportunity to participate in five outdoor activities or field trips during the year.</t>
  </si>
  <si>
    <t>#7</t>
  </si>
  <si>
    <r>
      <t>Day/resident/family camp:</t>
    </r>
    <r>
      <rPr>
        <sz val="10"/>
        <rFont val="Arial"/>
        <family val="2"/>
      </rPr>
      <t xml:space="preserve">  Cub Scouts attend day camp, family camp, and/or resident camp.</t>
    </r>
  </si>
  <si>
    <t>33% of Cub Scouts participate in a camping experience or improvement over the prior year.</t>
  </si>
  <si>
    <t>50%, or 33% and have improvement over the prior year.</t>
  </si>
  <si>
    <t>75%, or 50% and have improvement over the prior year.</t>
  </si>
  <si>
    <t>#8</t>
  </si>
  <si>
    <r>
      <t xml:space="preserve">Service projects: </t>
    </r>
    <r>
      <rPr>
        <sz val="10"/>
        <rFont val="Arial"/>
        <family val="2"/>
      </rPr>
      <t xml:space="preserve"> Participate in service projects.</t>
    </r>
  </si>
  <si>
    <t>Participate in two service projects and enter the hours on the JTE website.</t>
  </si>
  <si>
    <t>Participate in three service projects and enter the hours on the JTE website.</t>
  </si>
  <si>
    <t>Achieve Silver, plus at least one of the service projects is conservation-oriented.</t>
  </si>
  <si>
    <t>#9</t>
  </si>
  <si>
    <r>
      <t>Pack and den meetings:</t>
    </r>
    <r>
      <rPr>
        <b/>
        <i/>
        <sz val="10"/>
        <rFont val="Arial"/>
        <family val="2"/>
      </rPr>
      <t xml:space="preserve"> </t>
    </r>
    <r>
      <rPr>
        <sz val="10"/>
        <rFont val="Arial"/>
        <family val="2"/>
      </rPr>
      <t>Dens and the pack have regular meetings.</t>
    </r>
  </si>
  <si>
    <t>Hold eight pack meetings a year. Den or pack meetings have started by October 31.</t>
  </si>
  <si>
    <t>Achieve Bronze, plus dens meet at least twice a month during the school year.</t>
  </si>
  <si>
    <t>Achieve Silver, plus earn the Summertime Pack Award.</t>
  </si>
  <si>
    <t>Volunteer Leadership</t>
  </si>
  <si>
    <t>#10</t>
  </si>
  <si>
    <r>
      <t xml:space="preserve">Leadership recruitment: </t>
    </r>
    <r>
      <rPr>
        <sz val="10"/>
        <rFont val="Arial"/>
        <family val="2"/>
      </rPr>
      <t>The pack is proactive in recruiting sufficient leaders.</t>
    </r>
  </si>
  <si>
    <t>Have a Cubmaster, assistant Cubmaster and a committee with at least three members.</t>
  </si>
  <si>
    <t>#11</t>
  </si>
  <si>
    <t>Achieve Bronze, plus the Cubmaster and den leaders have completed position-specific training or, if new, will complete within three months of joining.</t>
  </si>
  <si>
    <t>Achieve Silver, plus two-thirds of registered committee members have completed position-specific training for the pack committee.</t>
  </si>
  <si>
    <t>o</t>
  </si>
  <si>
    <r>
      <rPr>
        <b/>
        <sz val="10"/>
        <rFont val="Arial"/>
        <family val="2"/>
      </rPr>
      <t>Bronze:</t>
    </r>
    <r>
      <rPr>
        <sz val="10"/>
        <rFont val="Arial"/>
        <family val="2"/>
      </rPr>
      <t xml:space="preserve">  Earn at least 525 points by earning points in at least 7 objectives.</t>
    </r>
  </si>
  <si>
    <t xml:space="preserve">                                 Total points earned:         </t>
  </si>
  <si>
    <r>
      <rPr>
        <b/>
        <sz val="10"/>
        <rFont val="Arial"/>
        <family val="2"/>
      </rPr>
      <t>Silver:</t>
    </r>
    <r>
      <rPr>
        <sz val="10"/>
        <rFont val="Arial"/>
        <family val="2"/>
      </rPr>
      <t xml:space="preserve">  Earn at least 800 points by earning points in at least 8 objectives.</t>
    </r>
  </si>
  <si>
    <r>
      <rPr>
        <b/>
        <sz val="10"/>
        <rFont val="Arial"/>
        <family val="2"/>
      </rPr>
      <t>Gold:</t>
    </r>
    <r>
      <rPr>
        <sz val="10"/>
        <rFont val="Arial"/>
        <family val="2"/>
      </rPr>
      <t xml:space="preserve">  Earn at least 1,050 points by earning points in at least 8 objectives.</t>
    </r>
  </si>
  <si>
    <t xml:space="preserve">                                 No. of objectives with points:         </t>
  </si>
  <si>
    <t>Our pack has completed online rechartering by the deadline in order to maintain continuity of our program.</t>
  </si>
  <si>
    <t>We certify that these requirements have been completed:</t>
  </si>
  <si>
    <t>Cubmaster ___________________________________________________</t>
  </si>
  <si>
    <t>Date _____________________</t>
  </si>
  <si>
    <t>Committee chair _______________________________________________</t>
  </si>
  <si>
    <t>Commissioner _________________________________________________</t>
  </si>
  <si>
    <r>
      <rPr>
        <i/>
        <sz val="10"/>
        <color indexed="8"/>
        <rFont val="Calibri"/>
        <family val="2"/>
      </rPr>
      <t xml:space="preserve">    Less: </t>
    </r>
    <r>
      <rPr>
        <sz val="10"/>
        <color indexed="8"/>
        <rFont val="Calibri"/>
        <family val="2"/>
      </rPr>
      <t>Youth 11 years or older by end of charter year (age-outs)</t>
    </r>
  </si>
  <si>
    <t>Enter pack information …</t>
  </si>
  <si>
    <t>Additional Instructions</t>
  </si>
  <si>
    <t>2.  All other data will be entered in User Input (Column D on the Data Entry sheet.)</t>
  </si>
  <si>
    <t>3.  Sources of data include unit records, numbers provided by your council, and My.Scouting
     unit dashboard.</t>
  </si>
  <si>
    <r>
      <rPr>
        <i/>
        <sz val="10"/>
        <color indexed="8"/>
        <rFont val="Calibri"/>
        <family val="2"/>
      </rPr>
      <t xml:space="preserve"> Count:</t>
    </r>
    <r>
      <rPr>
        <sz val="10"/>
        <color indexed="8"/>
        <rFont val="Calibri"/>
        <family val="2"/>
      </rPr>
      <t xml:space="preserve"> Boys advancing one or more ranks during the year</t>
    </r>
  </si>
  <si>
    <r>
      <rPr>
        <i/>
        <sz val="10"/>
        <color indexed="8"/>
        <rFont val="Calibri"/>
        <family val="2"/>
      </rPr>
      <t xml:space="preserve"> Percent:</t>
    </r>
    <r>
      <rPr>
        <sz val="10"/>
        <color indexed="8"/>
        <rFont val="Calibri"/>
        <family val="2"/>
      </rPr>
      <t xml:space="preserve"> Advancement rate</t>
    </r>
  </si>
  <si>
    <r>
      <rPr>
        <i/>
        <sz val="10"/>
        <color indexed="8"/>
        <rFont val="Calibri"/>
        <family val="2"/>
      </rPr>
      <t xml:space="preserve"> Percent: </t>
    </r>
    <r>
      <rPr>
        <sz val="10"/>
        <color indexed="8"/>
        <rFont val="Calibri"/>
        <family val="2"/>
      </rPr>
      <t>Committee members completing training</t>
    </r>
  </si>
  <si>
    <r>
      <rPr>
        <b/>
        <sz val="10"/>
        <color indexed="8"/>
        <rFont val="Calibri"/>
        <family val="2"/>
      </rPr>
      <t>Trained leadership:</t>
    </r>
    <r>
      <rPr>
        <sz val="10"/>
        <color indexed="8"/>
        <rFont val="Calibri"/>
        <family val="2"/>
      </rPr>
      <t xml:space="preserve"> Have trained and engaged leaders at all levels.</t>
    </r>
  </si>
  <si>
    <r>
      <t xml:space="preserve">Trained leadership: </t>
    </r>
    <r>
      <rPr>
        <sz val="10"/>
        <rFont val="Arial"/>
        <family val="2"/>
      </rPr>
      <t>Have trained and engaged leaders at all levels.</t>
    </r>
  </si>
  <si>
    <t>5.  Sheets are designed to be printed without additional formatting.</t>
  </si>
  <si>
    <t>This form should be turned in to your unit commissioner or the Scout service center as directed by your council.</t>
  </si>
  <si>
    <t>2016 Journey to Excellence Pack Spreadsheet</t>
  </si>
  <si>
    <t>1.  Spreadsheet is designed for all packs in the year ending December 31, 2016.</t>
  </si>
  <si>
    <t>4.  Dates entered need to be in the range of January 1, 2016 through December 31, 2016.</t>
  </si>
  <si>
    <t>Charter Years and Calendar Years</t>
  </si>
  <si>
    <t xml:space="preserve">Most criteria will be measured for the calendar year.  For packs that recharter in December, the
rentention numbers will be determined at the end of the year, along with other measures.  However,
if a unit recharters earlier in the year, retention will be determined at that time, consistent with
its charter cycle.
Journey to Excellence measures are not intended to be cumbersome for any unit.  A pack may want
to track and record meetings and othe functions throughout the year, rather than trying to tabulate
everything at the end.
</t>
  </si>
  <si>
    <t>2016 Scouting's Journey to Excellence</t>
  </si>
  <si>
    <t>Achieve Silver, plus pack conducts a planning meeting involving den leaders for the following program year.</t>
  </si>
  <si>
    <t>Reregister 60% of eligible members.</t>
  </si>
  <si>
    <t>Reregister 65% of eligible members.</t>
  </si>
  <si>
    <t>Reregister 75% of eligible members.</t>
  </si>
  <si>
    <t>80% of eligible Webelos register with a troop.</t>
  </si>
  <si>
    <t xml:space="preserve"> 50% of Cub Scouts advance one rank during the year.</t>
  </si>
  <si>
    <t xml:space="preserve"> 60% of Cub Scouts advance one rank during the year.</t>
  </si>
  <si>
    <t xml:space="preserve"> 75% of Cub Scouts advance one rank during the year.</t>
  </si>
  <si>
    <t>Achieve Bronze, and prior to recruiting event, the committee identifies pack and den leadership for the next year.</t>
  </si>
  <si>
    <t>Achieve Silver, plus every den has a registered leader by October 31.</t>
  </si>
  <si>
    <t xml:space="preserve">Cubmaster or an assistant Cubmaster or pack trainer has completed position-specific training. </t>
  </si>
  <si>
    <r>
      <t xml:space="preserve"> </t>
    </r>
    <r>
      <rPr>
        <i/>
        <sz val="10"/>
        <color indexed="8"/>
        <rFont val="Calibri"/>
        <family val="2"/>
      </rPr>
      <t>Date:</t>
    </r>
    <r>
      <rPr>
        <sz val="10"/>
        <color indexed="8"/>
        <rFont val="Calibri"/>
        <family val="2"/>
      </rPr>
      <t xml:space="preserve"> Program planning meeting with den leaders</t>
    </r>
  </si>
  <si>
    <r>
      <rPr>
        <i/>
        <sz val="10"/>
        <color indexed="8"/>
        <rFont val="Calibri"/>
        <family val="2"/>
      </rPr>
      <t xml:space="preserve"> Count: </t>
    </r>
    <r>
      <rPr>
        <sz val="10"/>
        <color indexed="8"/>
        <rFont val="Calibri"/>
        <family val="2"/>
      </rPr>
      <t>Number of Scouts registered on December 31, 2015</t>
    </r>
  </si>
  <si>
    <r>
      <rPr>
        <i/>
        <sz val="10"/>
        <color indexed="8"/>
        <rFont val="Calibri"/>
        <family val="2"/>
      </rPr>
      <t xml:space="preserve"> Percent: </t>
    </r>
    <r>
      <rPr>
        <sz val="10"/>
        <color indexed="8"/>
        <rFont val="Calibri"/>
        <family val="2"/>
      </rPr>
      <t>Growth over end of prior year</t>
    </r>
  </si>
  <si>
    <r>
      <t xml:space="preserve">   </t>
    </r>
    <r>
      <rPr>
        <i/>
        <sz val="10"/>
        <color indexed="8"/>
        <rFont val="Calibri"/>
        <family val="2"/>
      </rPr>
      <t xml:space="preserve"> Less: </t>
    </r>
    <r>
      <rPr>
        <sz val="10"/>
        <color indexed="8"/>
        <rFont val="Calibri"/>
        <family val="2"/>
      </rPr>
      <t>Youth dropped at recharter</t>
    </r>
  </si>
  <si>
    <r>
      <rPr>
        <i/>
        <sz val="10"/>
        <color indexed="8"/>
        <rFont val="Calibri"/>
        <family val="2"/>
      </rPr>
      <t xml:space="preserve"> Date: </t>
    </r>
    <r>
      <rPr>
        <sz val="10"/>
        <color indexed="8"/>
        <rFont val="Calibri"/>
        <family val="2"/>
      </rPr>
      <t>Pack recruitment event before October 31, 2016</t>
    </r>
  </si>
  <si>
    <t>Select Recharter Date</t>
  </si>
  <si>
    <r>
      <rPr>
        <i/>
        <sz val="10"/>
        <color indexed="8"/>
        <rFont val="Calibri"/>
        <family val="2"/>
      </rPr>
      <t xml:space="preserve"> Count:</t>
    </r>
    <r>
      <rPr>
        <sz val="10"/>
        <color indexed="8"/>
        <rFont val="Calibri"/>
        <family val="2"/>
      </rPr>
      <t xml:space="preserve"> Number of Cub Scouts registered on June 30, 2016</t>
    </r>
  </si>
  <si>
    <r>
      <rPr>
        <i/>
        <sz val="10"/>
        <color indexed="8"/>
        <rFont val="Calibri"/>
        <family val="2"/>
      </rPr>
      <t xml:space="preserve"> Count:</t>
    </r>
    <r>
      <rPr>
        <sz val="10"/>
        <color indexed="8"/>
        <rFont val="Calibri"/>
        <family val="2"/>
      </rPr>
      <t xml:space="preserve"> Number of dens with registered leaders by October 31</t>
    </r>
  </si>
  <si>
    <r>
      <rPr>
        <i/>
        <sz val="10"/>
        <color indexed="8"/>
        <rFont val="Calibri"/>
        <family val="2"/>
      </rPr>
      <t xml:space="preserve"> Yes/No:</t>
    </r>
    <r>
      <rPr>
        <sz val="10"/>
        <color indexed="8"/>
        <rFont val="Calibri"/>
        <family val="2"/>
      </rPr>
      <t xml:space="preserve"> Cubmaster has completed position-specific training</t>
    </r>
  </si>
  <si>
    <r>
      <rPr>
        <i/>
        <sz val="10"/>
        <color indexed="8"/>
        <rFont val="Calibri"/>
        <family val="2"/>
      </rPr>
      <t xml:space="preserve"> Yes/No:</t>
    </r>
    <r>
      <rPr>
        <sz val="10"/>
        <color indexed="8"/>
        <rFont val="Calibri"/>
        <family val="2"/>
      </rPr>
      <t xml:space="preserve"> Asst. Cubmaster has completed position-specific training</t>
    </r>
  </si>
  <si>
    <r>
      <rPr>
        <i/>
        <sz val="10"/>
        <color indexed="8"/>
        <rFont val="Calibri"/>
        <family val="2"/>
      </rPr>
      <t xml:space="preserve"> Yes/No:</t>
    </r>
    <r>
      <rPr>
        <sz val="10"/>
        <color indexed="8"/>
        <rFont val="Calibri"/>
        <family val="2"/>
      </rPr>
      <t xml:space="preserve"> Pack trainer has completed position-specific training</t>
    </r>
  </si>
  <si>
    <r>
      <t xml:space="preserve"> </t>
    </r>
    <r>
      <rPr>
        <i/>
        <sz val="10"/>
        <color indexed="8"/>
        <rFont val="Calibri"/>
        <family val="2"/>
      </rPr>
      <t>Yes/No:</t>
    </r>
    <r>
      <rPr>
        <sz val="10"/>
        <color indexed="8"/>
        <rFont val="Calibri"/>
        <family val="2"/>
      </rPr>
      <t xml:space="preserve"> Pack and den leadership identified for next year</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</si>
</sst>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mm\-yyyy"/>
    <numFmt numFmtId="167" formatCode="0.0%"/>
    <numFmt numFmtId="168" formatCode="0.0%;[Red]\-0.0%"/>
    <numFmt numFmtId="169" formatCode="[$-409]mmmm\ d\,\ yyyy;@"/>
    <numFmt numFmtId="170" formatCode="&quot;Yes&quot;;&quot;Yes&quot;;&quot;No&quot;"/>
    <numFmt numFmtId="171" formatCode="&quot;True&quot;;&quot;True&quot;;&quot;False&quot;"/>
    <numFmt numFmtId="172" formatCode="&quot;On&quot;;&quot;On&quot;;&quot;Off&quot;"/>
    <numFmt numFmtId="173" formatCode="[$€-2]\ #,##0.00_);[Red]\([$€-2]\ #,##0.00\)"/>
  </numFmts>
  <fonts count="76">
    <font>
      <sz val="11"/>
      <color theme="1"/>
      <name val="Calibri"/>
      <family val="2"/>
    </font>
    <font>
      <sz val="11"/>
      <color indexed="8"/>
      <name val="Calibri"/>
      <family val="2"/>
    </font>
    <font>
      <sz val="10"/>
      <color indexed="8"/>
      <name val="Calibri"/>
      <family val="2"/>
    </font>
    <font>
      <b/>
      <sz val="10"/>
      <color indexed="8"/>
      <name val="Calibri"/>
      <family val="2"/>
    </font>
    <font>
      <sz val="11"/>
      <name val="Calibri"/>
      <family val="2"/>
    </font>
    <font>
      <sz val="8"/>
      <name val="Segoe UI"/>
      <family val="2"/>
    </font>
    <font>
      <b/>
      <sz val="10"/>
      <name val="Calibri"/>
      <family val="2"/>
    </font>
    <font>
      <i/>
      <sz val="10"/>
      <color indexed="8"/>
      <name val="Calibri"/>
      <family val="2"/>
    </font>
    <font>
      <sz val="10"/>
      <name val="Calibri"/>
      <family val="2"/>
    </font>
    <font>
      <b/>
      <sz val="12"/>
      <name val="Wingdings"/>
      <family val="0"/>
    </font>
    <font>
      <sz val="8"/>
      <name val="Tahoma"/>
      <family val="2"/>
    </font>
    <font>
      <sz val="10"/>
      <name val="Arial"/>
      <family val="2"/>
    </font>
    <font>
      <sz val="18"/>
      <name val="Arial"/>
      <family val="2"/>
    </font>
    <font>
      <b/>
      <sz val="10"/>
      <name val="Arial"/>
      <family val="2"/>
    </font>
    <font>
      <b/>
      <sz val="11"/>
      <color indexed="9"/>
      <name val="Arial"/>
      <family val="2"/>
    </font>
    <font>
      <b/>
      <sz val="12"/>
      <color indexed="9"/>
      <name val="Arial"/>
      <family val="2"/>
    </font>
    <font>
      <b/>
      <sz val="12"/>
      <name val="Arial"/>
      <family val="2"/>
    </font>
    <font>
      <b/>
      <i/>
      <sz val="10"/>
      <name val="Arial"/>
      <family val="2"/>
    </font>
    <font>
      <b/>
      <sz val="15"/>
      <name val="Wingdings"/>
      <family val="0"/>
    </font>
    <font>
      <b/>
      <sz val="15"/>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9"/>
      <name val="Calibri"/>
      <family val="2"/>
    </font>
    <font>
      <b/>
      <sz val="11"/>
      <name val="Calibri"/>
      <family val="2"/>
    </font>
    <font>
      <sz val="16.5"/>
      <color indexed="8"/>
      <name val="Wingdings"/>
      <family val="0"/>
    </font>
    <font>
      <b/>
      <sz val="10"/>
      <color indexed="9"/>
      <name val="Calibri"/>
      <family val="2"/>
    </font>
    <font>
      <b/>
      <sz val="14"/>
      <color indexed="8"/>
      <name val="Calibri"/>
      <family val="2"/>
    </font>
    <font>
      <b/>
      <i/>
      <sz val="12"/>
      <color indexed="8"/>
      <name val="Calibri"/>
      <family val="2"/>
    </font>
    <font>
      <b/>
      <sz val="10"/>
      <color indexed="10"/>
      <name val="Arial"/>
      <family val="2"/>
    </font>
    <font>
      <b/>
      <sz val="12"/>
      <color indexed="8"/>
      <name val="Calibri"/>
      <family val="2"/>
    </font>
    <font>
      <i/>
      <sz val="18"/>
      <color indexed="48"/>
      <name val="Arial Black"/>
      <family val="2"/>
    </font>
    <font>
      <i/>
      <sz val="16"/>
      <color indexed="48"/>
      <name val="Arial Blac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
      <i/>
      <sz val="10"/>
      <color theme="1"/>
      <name val="Calibri"/>
      <family val="2"/>
    </font>
    <font>
      <sz val="10"/>
      <color theme="0"/>
      <name val="Calibri"/>
      <family val="2"/>
    </font>
    <font>
      <sz val="16.5"/>
      <color rgb="FF000000"/>
      <name val="Wingdings"/>
      <family val="0"/>
    </font>
    <font>
      <b/>
      <sz val="10"/>
      <color theme="0"/>
      <name val="Calibri"/>
      <family val="2"/>
    </font>
    <font>
      <b/>
      <sz val="14"/>
      <color theme="1"/>
      <name val="Calibri"/>
      <family val="2"/>
    </font>
    <font>
      <b/>
      <i/>
      <sz val="12"/>
      <color theme="1"/>
      <name val="Calibri"/>
      <family val="2"/>
    </font>
    <font>
      <b/>
      <sz val="10"/>
      <color rgb="FFFF0000"/>
      <name val="Arial"/>
      <family val="2"/>
    </font>
    <font>
      <b/>
      <sz val="10"/>
      <color theme="1"/>
      <name val="Calibri"/>
      <family val="2"/>
    </font>
    <font>
      <b/>
      <sz val="12"/>
      <color theme="1"/>
      <name val="Calibri"/>
      <family val="2"/>
    </font>
    <font>
      <i/>
      <sz val="18"/>
      <color rgb="FF3366FF"/>
      <name val="Arial Black"/>
      <family val="2"/>
    </font>
    <font>
      <i/>
      <sz val="16"/>
      <color rgb="FF3366FF"/>
      <name val="Arial Black"/>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FF"/>
        <bgColor indexed="64"/>
      </patternFill>
    </fill>
    <fill>
      <patternFill patternType="solid">
        <fgColor indexed="4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indexed="9"/>
      </right>
      <top style="medium"/>
      <bottom style="medium">
        <color indexed="9"/>
      </bottom>
    </border>
    <border>
      <left style="medium">
        <color indexed="9"/>
      </left>
      <right style="medium">
        <color indexed="9"/>
      </right>
      <top style="medium"/>
      <bottom style="medium">
        <color indexed="9"/>
      </bottom>
    </border>
    <border>
      <left style="medium">
        <color indexed="9"/>
      </left>
      <right style="medium"/>
      <top style="medium"/>
      <bottom style="medium">
        <color indexed="9"/>
      </bottom>
    </border>
    <border>
      <left style="medium"/>
      <right style="thin"/>
      <top style="thin"/>
      <bottom style="thin"/>
    </border>
    <border>
      <left>
        <color indexed="63"/>
      </left>
      <right style="thin"/>
      <top style="thin"/>
      <bottom style="thin"/>
    </border>
    <border>
      <left style="thin"/>
      <right style="medium"/>
      <top style="thin"/>
      <bottom style="thin"/>
    </border>
    <border>
      <left style="medium"/>
      <right>
        <color indexed="63"/>
      </right>
      <top style="thin"/>
      <bottom style="thin"/>
    </border>
    <border>
      <left>
        <color indexed="63"/>
      </left>
      <right style="thin"/>
      <top/>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color indexed="9"/>
      </right>
      <top style="medium"/>
      <bottom>
        <color indexed="63"/>
      </bottom>
    </border>
    <border>
      <left style="medium"/>
      <right style="medium">
        <color indexed="9"/>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11" fillId="0" borderId="0">
      <alignment/>
      <protection/>
    </xf>
    <xf numFmtId="0" fontId="11"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47">
    <xf numFmtId="0" fontId="0" fillId="0" borderId="0" xfId="0" applyAlignment="1">
      <alignment/>
    </xf>
    <xf numFmtId="165" fontId="63" fillId="0" borderId="10" xfId="0" applyNumberFormat="1" applyFont="1" applyBorder="1" applyAlignment="1" applyProtection="1">
      <alignment horizontal="center" vertical="center"/>
      <protection locked="0"/>
    </xf>
    <xf numFmtId="3" fontId="63" fillId="0" borderId="10" xfId="0" applyNumberFormat="1" applyFont="1" applyBorder="1" applyAlignment="1" applyProtection="1">
      <alignment horizontal="center" vertical="center"/>
      <protection locked="0"/>
    </xf>
    <xf numFmtId="167" fontId="63" fillId="0" borderId="10" xfId="0" applyNumberFormat="1" applyFont="1" applyBorder="1" applyAlignment="1" applyProtection="1">
      <alignment horizontal="center"/>
      <protection locked="0"/>
    </xf>
    <xf numFmtId="0" fontId="4" fillId="0" borderId="0" xfId="0" applyFont="1" applyAlignment="1" applyProtection="1">
      <alignment/>
      <protection/>
    </xf>
    <xf numFmtId="0" fontId="0" fillId="0" borderId="0" xfId="0" applyAlignment="1" applyProtection="1">
      <alignment/>
      <protection/>
    </xf>
    <xf numFmtId="0" fontId="8" fillId="0" borderId="0" xfId="0" applyFont="1" applyAlignment="1" applyProtection="1">
      <alignment/>
      <protection/>
    </xf>
    <xf numFmtId="0" fontId="63" fillId="0" borderId="0" xfId="0" applyFont="1" applyAlignment="1" applyProtection="1">
      <alignment/>
      <protection/>
    </xf>
    <xf numFmtId="0" fontId="64" fillId="0" borderId="0" xfId="0" applyFont="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4" fillId="0" borderId="13" xfId="0" applyFont="1" applyBorder="1" applyAlignment="1" applyProtection="1">
      <alignment/>
      <protection/>
    </xf>
    <xf numFmtId="0" fontId="63" fillId="0" borderId="14" xfId="0" applyFont="1" applyBorder="1" applyAlignment="1" applyProtection="1">
      <alignment/>
      <protection/>
    </xf>
    <xf numFmtId="0" fontId="63" fillId="0" borderId="0" xfId="0" applyFont="1" applyBorder="1" applyAlignment="1" applyProtection="1">
      <alignment/>
      <protection/>
    </xf>
    <xf numFmtId="0" fontId="47" fillId="0" borderId="15" xfId="0" applyFont="1" applyBorder="1" applyAlignment="1" applyProtection="1">
      <alignment/>
      <protection/>
    </xf>
    <xf numFmtId="14" fontId="0" fillId="0" borderId="0" xfId="0" applyNumberFormat="1" applyAlignment="1" applyProtection="1">
      <alignment/>
      <protection/>
    </xf>
    <xf numFmtId="0" fontId="63" fillId="0" borderId="0" xfId="0" applyFont="1" applyBorder="1" applyAlignment="1" applyProtection="1">
      <alignment horizontal="center" vertical="center"/>
      <protection/>
    </xf>
    <xf numFmtId="1" fontId="63" fillId="0" borderId="10" xfId="0" applyNumberFormat="1" applyFont="1" applyBorder="1" applyAlignment="1" applyProtection="1">
      <alignment horizontal="center" vertical="center"/>
      <protection/>
    </xf>
    <xf numFmtId="0" fontId="0" fillId="0" borderId="16" xfId="0" applyBorder="1" applyAlignment="1" applyProtection="1">
      <alignment/>
      <protection/>
    </xf>
    <xf numFmtId="0" fontId="0" fillId="0" borderId="17" xfId="0" applyBorder="1" applyAlignment="1" applyProtection="1">
      <alignment/>
      <protection/>
    </xf>
    <xf numFmtId="0" fontId="47" fillId="0" borderId="18" xfId="0" applyFont="1" applyBorder="1" applyAlignment="1" applyProtection="1">
      <alignment/>
      <protection/>
    </xf>
    <xf numFmtId="0" fontId="0" fillId="0" borderId="0" xfId="0" applyBorder="1" applyAlignment="1" applyProtection="1">
      <alignment/>
      <protection/>
    </xf>
    <xf numFmtId="0" fontId="4" fillId="0" borderId="15" xfId="0" applyFont="1" applyBorder="1" applyAlignment="1" applyProtection="1">
      <alignment/>
      <protection/>
    </xf>
    <xf numFmtId="3" fontId="63" fillId="0" borderId="10" xfId="0" applyNumberFormat="1" applyFont="1" applyBorder="1" applyAlignment="1" applyProtection="1">
      <alignment horizontal="center" vertical="center"/>
      <protection/>
    </xf>
    <xf numFmtId="14" fontId="4" fillId="0" borderId="0" xfId="0" applyNumberFormat="1" applyFont="1" applyAlignment="1" applyProtection="1">
      <alignment/>
      <protection/>
    </xf>
    <xf numFmtId="168" fontId="63" fillId="0" borderId="10" xfId="0" applyNumberFormat="1" applyFont="1" applyBorder="1" applyAlignment="1" applyProtection="1">
      <alignment horizontal="center" vertical="center"/>
      <protection/>
    </xf>
    <xf numFmtId="0" fontId="2" fillId="0" borderId="14" xfId="0" applyFont="1" applyBorder="1" applyAlignment="1" applyProtection="1">
      <alignment/>
      <protection/>
    </xf>
    <xf numFmtId="167" fontId="63" fillId="0" borderId="10" xfId="0" applyNumberFormat="1" applyFont="1" applyBorder="1" applyAlignment="1" applyProtection="1">
      <alignment horizontal="center"/>
      <protection/>
    </xf>
    <xf numFmtId="0" fontId="63" fillId="0" borderId="0" xfId="0" applyFont="1" applyBorder="1" applyAlignment="1" applyProtection="1">
      <alignment/>
      <protection/>
    </xf>
    <xf numFmtId="0" fontId="47" fillId="0" borderId="15" xfId="0" applyFont="1" applyBorder="1" applyAlignment="1" applyProtection="1">
      <alignment/>
      <protection/>
    </xf>
    <xf numFmtId="0" fontId="0" fillId="0" borderId="0" xfId="0" applyAlignment="1" applyProtection="1">
      <alignment/>
      <protection/>
    </xf>
    <xf numFmtId="0" fontId="63" fillId="0" borderId="0" xfId="0" applyFont="1" applyAlignment="1" applyProtection="1">
      <alignment/>
      <protection/>
    </xf>
    <xf numFmtId="0" fontId="63" fillId="0" borderId="19" xfId="0" applyFont="1" applyBorder="1" applyAlignment="1" applyProtection="1">
      <alignment horizontal="center"/>
      <protection/>
    </xf>
    <xf numFmtId="0" fontId="63" fillId="0" borderId="0" xfId="0" applyFont="1" applyBorder="1" applyAlignment="1" applyProtection="1">
      <alignment horizontal="center"/>
      <protection/>
    </xf>
    <xf numFmtId="0" fontId="64" fillId="0" borderId="0" xfId="0" applyFont="1" applyAlignment="1" applyProtection="1">
      <alignment/>
      <protection/>
    </xf>
    <xf numFmtId="168" fontId="63" fillId="0" borderId="10" xfId="0" applyNumberFormat="1" applyFont="1" applyBorder="1" applyAlignment="1" applyProtection="1">
      <alignment horizontal="center"/>
      <protection/>
    </xf>
    <xf numFmtId="0" fontId="64" fillId="0" borderId="14" xfId="0" applyFont="1" applyBorder="1" applyAlignment="1" applyProtection="1">
      <alignment/>
      <protection/>
    </xf>
    <xf numFmtId="0" fontId="2" fillId="0" borderId="0" xfId="0" applyFont="1" applyAlignment="1" applyProtection="1">
      <alignment/>
      <protection/>
    </xf>
    <xf numFmtId="1" fontId="63" fillId="0" borderId="0" xfId="0" applyNumberFormat="1" applyFont="1" applyBorder="1" applyAlignment="1" applyProtection="1">
      <alignment horizontal="center"/>
      <protection/>
    </xf>
    <xf numFmtId="0" fontId="65" fillId="0" borderId="0" xfId="0" applyFont="1" applyBorder="1" applyAlignment="1" applyProtection="1">
      <alignment/>
      <protection/>
    </xf>
    <xf numFmtId="0" fontId="2" fillId="0" borderId="14" xfId="0" applyFont="1" applyBorder="1" applyAlignment="1" applyProtection="1">
      <alignment/>
      <protection/>
    </xf>
    <xf numFmtId="0" fontId="47" fillId="0" borderId="0" xfId="0" applyFont="1" applyBorder="1" applyAlignment="1" applyProtection="1">
      <alignment/>
      <protection/>
    </xf>
    <xf numFmtId="0" fontId="63" fillId="0" borderId="19" xfId="0" applyFont="1" applyBorder="1" applyAlignment="1" applyProtection="1">
      <alignment horizontal="center" vertical="center"/>
      <protection/>
    </xf>
    <xf numFmtId="0" fontId="47" fillId="0" borderId="0" xfId="0" applyFont="1" applyAlignment="1" applyProtection="1">
      <alignment/>
      <protection/>
    </xf>
    <xf numFmtId="0" fontId="9" fillId="0" borderId="0" xfId="0" applyFont="1" applyAlignment="1" applyProtection="1">
      <alignment horizontal="left" vertical="center" wrapText="1"/>
      <protection/>
    </xf>
    <xf numFmtId="0" fontId="8" fillId="0" borderId="0" xfId="0" applyFont="1" applyAlignment="1" applyProtection="1">
      <alignment horizontal="left" vertical="center"/>
      <protection/>
    </xf>
    <xf numFmtId="0" fontId="8" fillId="0" borderId="0" xfId="0" applyFont="1" applyAlignment="1" applyProtection="1">
      <alignment horizontal="left" vertical="center" wrapText="1"/>
      <protection/>
    </xf>
    <xf numFmtId="0" fontId="65" fillId="0" borderId="0" xfId="0" applyFont="1" applyAlignment="1" applyProtection="1">
      <alignment horizontal="center" wrapText="1"/>
      <protection/>
    </xf>
    <xf numFmtId="0" fontId="6" fillId="0" borderId="0" xfId="0" applyFont="1" applyAlignment="1" applyProtection="1">
      <alignment horizontal="left"/>
      <protection/>
    </xf>
    <xf numFmtId="3" fontId="38" fillId="0" borderId="17" xfId="0" applyNumberFormat="1" applyFont="1" applyBorder="1" applyAlignment="1" applyProtection="1">
      <alignment horizontal="center" wrapText="1"/>
      <protection/>
    </xf>
    <xf numFmtId="0" fontId="8" fillId="0" borderId="0" xfId="0" applyFont="1" applyAlignment="1" applyProtection="1">
      <alignment horizontal="center" wrapText="1"/>
      <protection/>
    </xf>
    <xf numFmtId="0" fontId="8" fillId="0" borderId="0" xfId="0" applyFont="1" applyAlignment="1" applyProtection="1">
      <alignment wrapText="1"/>
      <protection/>
    </xf>
    <xf numFmtId="0" fontId="65" fillId="0" borderId="0" xfId="0" applyFont="1" applyAlignment="1" applyProtection="1">
      <alignment wrapText="1"/>
      <protection/>
    </xf>
    <xf numFmtId="0" fontId="0" fillId="0" borderId="0" xfId="0" applyFont="1" applyAlignment="1" applyProtection="1">
      <alignment/>
      <protection/>
    </xf>
    <xf numFmtId="0" fontId="38" fillId="0" borderId="17" xfId="0" applyFont="1" applyBorder="1" applyAlignment="1" applyProtection="1">
      <alignment horizontal="center" wrapText="1"/>
      <protection/>
    </xf>
    <xf numFmtId="0" fontId="66" fillId="0" borderId="0" xfId="0" applyFont="1" applyAlignment="1" applyProtection="1">
      <alignment/>
      <protection/>
    </xf>
    <xf numFmtId="0" fontId="0" fillId="0" borderId="0" xfId="0" applyAlignment="1" applyProtection="1">
      <alignment/>
      <protection locked="0"/>
    </xf>
    <xf numFmtId="0" fontId="0" fillId="0" borderId="0" xfId="0" applyAlignment="1" applyProtection="1">
      <alignment horizontal="center"/>
      <protection/>
    </xf>
    <xf numFmtId="0" fontId="0" fillId="2" borderId="20" xfId="0" applyFill="1" applyBorder="1" applyAlignment="1" applyProtection="1">
      <alignment horizontal="center"/>
      <protection locked="0"/>
    </xf>
    <xf numFmtId="14" fontId="0" fillId="2" borderId="20" xfId="0" applyNumberFormat="1" applyFill="1" applyBorder="1" applyAlignment="1" applyProtection="1">
      <alignment horizontal="center"/>
      <protection locked="0"/>
    </xf>
    <xf numFmtId="0" fontId="67" fillId="33" borderId="21" xfId="0" applyFont="1" applyFill="1" applyBorder="1" applyAlignment="1" applyProtection="1">
      <alignment horizontal="center" wrapText="1"/>
      <protection/>
    </xf>
    <xf numFmtId="0" fontId="67" fillId="33" borderId="21" xfId="0" applyFont="1" applyFill="1" applyBorder="1" applyAlignment="1" applyProtection="1">
      <alignment horizontal="center" vertical="center"/>
      <protection/>
    </xf>
    <xf numFmtId="0" fontId="67" fillId="33" borderId="22" xfId="0" applyFont="1" applyFill="1" applyBorder="1" applyAlignment="1" applyProtection="1">
      <alignment horizontal="center" vertical="center"/>
      <protection/>
    </xf>
    <xf numFmtId="0" fontId="67" fillId="33" borderId="23" xfId="0" applyFont="1" applyFill="1" applyBorder="1" applyAlignment="1" applyProtection="1">
      <alignment horizontal="center" vertical="center" wrapText="1"/>
      <protection/>
    </xf>
    <xf numFmtId="0" fontId="67" fillId="33" borderId="23" xfId="0" applyFont="1" applyFill="1" applyBorder="1" applyAlignment="1" applyProtection="1">
      <alignment/>
      <protection/>
    </xf>
    <xf numFmtId="0" fontId="6" fillId="33" borderId="24" xfId="0" applyFont="1" applyFill="1" applyBorder="1" applyAlignment="1" applyProtection="1">
      <alignment/>
      <protection/>
    </xf>
    <xf numFmtId="0" fontId="61" fillId="33" borderId="22" xfId="0" applyFont="1" applyFill="1" applyBorder="1" applyAlignment="1" applyProtection="1">
      <alignment horizontal="center" vertical="center"/>
      <protection/>
    </xf>
    <xf numFmtId="0" fontId="67" fillId="33" borderId="23" xfId="0" applyFont="1" applyFill="1" applyBorder="1" applyAlignment="1" applyProtection="1">
      <alignment horizontal="center" vertical="center"/>
      <protection/>
    </xf>
    <xf numFmtId="0" fontId="61" fillId="33" borderId="23" xfId="0" applyFont="1" applyFill="1" applyBorder="1" applyAlignment="1" applyProtection="1">
      <alignment horizontal="center" vertical="center"/>
      <protection/>
    </xf>
    <xf numFmtId="0" fontId="61" fillId="33" borderId="24" xfId="0" applyFont="1" applyFill="1" applyBorder="1" applyAlignment="1" applyProtection="1">
      <alignment horizontal="center" vertical="center"/>
      <protection/>
    </xf>
    <xf numFmtId="0" fontId="68" fillId="0" borderId="0" xfId="0" applyFont="1" applyAlignment="1" applyProtection="1">
      <alignment horizontal="center"/>
      <protection/>
    </xf>
    <xf numFmtId="0" fontId="69" fillId="0" borderId="0" xfId="0" applyFont="1" applyAlignment="1" applyProtection="1">
      <alignment horizontal="left"/>
      <protection/>
    </xf>
    <xf numFmtId="0" fontId="12" fillId="0" borderId="0" xfId="56" applyFont="1" applyAlignment="1" applyProtection="1">
      <alignment wrapText="1"/>
      <protection/>
    </xf>
    <xf numFmtId="0" fontId="11" fillId="0" borderId="0" xfId="56" applyFont="1" applyAlignment="1" applyProtection="1">
      <alignment wrapText="1"/>
      <protection/>
    </xf>
    <xf numFmtId="0" fontId="13" fillId="0" borderId="0" xfId="56" applyFont="1" applyAlignment="1" applyProtection="1">
      <alignment horizontal="center" vertical="center" wrapText="1"/>
      <protection/>
    </xf>
    <xf numFmtId="0" fontId="11" fillId="0" borderId="0" xfId="56" applyFont="1" applyAlignment="1" applyProtection="1">
      <alignment horizontal="center" wrapText="1"/>
      <protection/>
    </xf>
    <xf numFmtId="0" fontId="14" fillId="34" borderId="25" xfId="56" applyFont="1" applyFill="1" applyBorder="1" applyAlignment="1" applyProtection="1">
      <alignment horizontal="center" vertical="center" wrapText="1"/>
      <protection/>
    </xf>
    <xf numFmtId="0" fontId="14" fillId="34" borderId="26" xfId="56" applyFont="1" applyFill="1" applyBorder="1" applyAlignment="1" applyProtection="1">
      <alignment horizontal="center" vertical="center" wrapText="1"/>
      <protection/>
    </xf>
    <xf numFmtId="0" fontId="14" fillId="34" borderId="27" xfId="56" applyFont="1" applyFill="1" applyBorder="1" applyAlignment="1" applyProtection="1">
      <alignment horizontal="center" vertical="center" wrapText="1"/>
      <protection/>
    </xf>
    <xf numFmtId="0" fontId="15" fillId="34" borderId="0" xfId="56" applyFont="1" applyFill="1" applyBorder="1" applyAlignment="1" applyProtection="1">
      <alignment horizontal="center" vertical="center" wrapText="1"/>
      <protection/>
    </xf>
    <xf numFmtId="0" fontId="15" fillId="34" borderId="15" xfId="56" applyFont="1" applyFill="1" applyBorder="1" applyAlignment="1" applyProtection="1">
      <alignment horizontal="center" vertical="center" wrapText="1"/>
      <protection/>
    </xf>
    <xf numFmtId="0" fontId="13" fillId="0" borderId="28" xfId="56" applyFont="1" applyBorder="1" applyAlignment="1" applyProtection="1">
      <alignment horizontal="center" vertical="center" wrapText="1"/>
      <protection/>
    </xf>
    <xf numFmtId="0" fontId="11" fillId="0" borderId="29" xfId="56" applyFont="1" applyFill="1" applyBorder="1" applyAlignment="1" applyProtection="1">
      <alignment horizontal="left" vertical="center" wrapText="1"/>
      <protection/>
    </xf>
    <xf numFmtId="9" fontId="11" fillId="0" borderId="20" xfId="56" applyNumberFormat="1" applyFont="1" applyFill="1" applyBorder="1" applyAlignment="1" applyProtection="1">
      <alignment horizontal="center" vertical="center" wrapText="1"/>
      <protection/>
    </xf>
    <xf numFmtId="0" fontId="11" fillId="0" borderId="20" xfId="56" applyFont="1" applyFill="1" applyBorder="1" applyAlignment="1" applyProtection="1">
      <alignment horizontal="center" vertical="center" wrapText="1"/>
      <protection/>
    </xf>
    <xf numFmtId="0" fontId="11" fillId="0" borderId="30" xfId="56" applyFont="1" applyFill="1" applyBorder="1" applyAlignment="1" applyProtection="1">
      <alignment horizontal="center" vertical="center" wrapText="1"/>
      <protection/>
    </xf>
    <xf numFmtId="0" fontId="13" fillId="34" borderId="31" xfId="56" applyFont="1" applyFill="1" applyBorder="1" applyAlignment="1" applyProtection="1">
      <alignment horizontal="center" vertical="center" wrapText="1"/>
      <protection/>
    </xf>
    <xf numFmtId="0" fontId="13" fillId="0" borderId="29" xfId="56" applyFont="1" applyBorder="1" applyAlignment="1" applyProtection="1">
      <alignment vertical="center" wrapText="1"/>
      <protection/>
    </xf>
    <xf numFmtId="167" fontId="13" fillId="0" borderId="29" xfId="60" applyNumberFormat="1" applyFont="1" applyFill="1" applyBorder="1" applyAlignment="1" applyProtection="1">
      <alignment horizontal="left" vertical="center" wrapText="1"/>
      <protection/>
    </xf>
    <xf numFmtId="0" fontId="13" fillId="0" borderId="32" xfId="56" applyFont="1" applyFill="1" applyBorder="1" applyAlignment="1" applyProtection="1">
      <alignment horizontal="left" vertical="center" wrapText="1"/>
      <protection/>
    </xf>
    <xf numFmtId="3" fontId="15" fillId="34" borderId="15" xfId="56" applyNumberFormat="1" applyFont="1" applyFill="1" applyBorder="1" applyAlignment="1" applyProtection="1">
      <alignment horizontal="center" vertical="center" wrapText="1"/>
      <protection/>
    </xf>
    <xf numFmtId="0" fontId="13" fillId="0" borderId="29" xfId="56" applyFont="1" applyFill="1" applyBorder="1" applyAlignment="1" applyProtection="1">
      <alignment horizontal="left" vertical="center" wrapText="1"/>
      <protection/>
    </xf>
    <xf numFmtId="0" fontId="13" fillId="0" borderId="32" xfId="56" applyFont="1" applyFill="1" applyBorder="1" applyAlignment="1" applyProtection="1">
      <alignment vertical="center" wrapText="1"/>
      <protection/>
    </xf>
    <xf numFmtId="0" fontId="13" fillId="0" borderId="33" xfId="56" applyFont="1" applyBorder="1" applyAlignment="1" applyProtection="1">
      <alignment horizontal="center" vertical="center" wrapText="1"/>
      <protection/>
    </xf>
    <xf numFmtId="0" fontId="13" fillId="0" borderId="34" xfId="56" applyFont="1" applyFill="1" applyBorder="1" applyAlignment="1" applyProtection="1">
      <alignment horizontal="left" vertical="center" wrapText="1"/>
      <protection/>
    </xf>
    <xf numFmtId="0" fontId="11" fillId="0" borderId="35" xfId="56" applyFont="1" applyFill="1" applyBorder="1" applyAlignment="1" applyProtection="1">
      <alignment horizontal="center" vertical="center" wrapText="1"/>
      <protection/>
    </xf>
    <xf numFmtId="0" fontId="11" fillId="0" borderId="36" xfId="56" applyFont="1" applyFill="1" applyBorder="1" applyAlignment="1" applyProtection="1">
      <alignment horizontal="center" vertical="center" wrapText="1"/>
      <protection/>
    </xf>
    <xf numFmtId="0" fontId="11" fillId="0" borderId="0" xfId="56" applyFont="1" applyBorder="1" applyAlignment="1" applyProtection="1">
      <alignment horizontal="right" vertical="center" wrapText="1"/>
      <protection/>
    </xf>
    <xf numFmtId="0" fontId="11" fillId="0" borderId="0" xfId="56" applyFont="1" applyBorder="1" applyAlignment="1" applyProtection="1">
      <alignment wrapText="1"/>
      <protection/>
    </xf>
    <xf numFmtId="0" fontId="18" fillId="0" borderId="0" xfId="55" applyFont="1" applyAlignment="1" applyProtection="1">
      <alignment horizontal="center" vertical="center" wrapText="1"/>
      <protection/>
    </xf>
    <xf numFmtId="0" fontId="11" fillId="0" borderId="0" xfId="56" applyFont="1" applyAlignment="1" applyProtection="1">
      <alignment horizontal="left" vertical="center"/>
      <protection/>
    </xf>
    <xf numFmtId="0" fontId="11" fillId="0" borderId="0" xfId="56" applyFont="1" applyAlignment="1" applyProtection="1">
      <alignment horizontal="left" vertical="center" wrapText="1"/>
      <protection/>
    </xf>
    <xf numFmtId="0" fontId="13" fillId="0" borderId="0" xfId="56" applyFont="1" applyAlignment="1" applyProtection="1">
      <alignment horizontal="left"/>
      <protection/>
    </xf>
    <xf numFmtId="3" fontId="13" fillId="0" borderId="17" xfId="55" applyNumberFormat="1" applyFont="1" applyBorder="1" applyAlignment="1" applyProtection="1">
      <alignment horizontal="center" wrapText="1"/>
      <protection/>
    </xf>
    <xf numFmtId="0" fontId="13" fillId="0" borderId="17" xfId="55" applyFont="1" applyBorder="1" applyAlignment="1" applyProtection="1">
      <alignment horizontal="center" wrapText="1"/>
      <protection/>
    </xf>
    <xf numFmtId="0" fontId="19" fillId="0" borderId="0" xfId="56" applyFont="1" applyAlignment="1" applyProtection="1">
      <alignment horizontal="center" vertical="center" wrapText="1"/>
      <protection/>
    </xf>
    <xf numFmtId="0" fontId="18" fillId="0" borderId="0" xfId="56" applyFont="1" applyAlignment="1" applyProtection="1">
      <alignment horizontal="center" vertical="center" wrapText="1"/>
      <protection/>
    </xf>
    <xf numFmtId="0" fontId="20" fillId="0" borderId="0" xfId="56" applyFont="1" applyAlignment="1" applyProtection="1">
      <alignment horizontal="left" vertical="center"/>
      <protection/>
    </xf>
    <xf numFmtId="0" fontId="20" fillId="0" borderId="0" xfId="56" applyFont="1" applyAlignment="1" applyProtection="1">
      <alignment vertical="center"/>
      <protection/>
    </xf>
    <xf numFmtId="0" fontId="11" fillId="0" borderId="0" xfId="56" applyFont="1" applyAlignment="1" applyProtection="1">
      <alignment/>
      <protection/>
    </xf>
    <xf numFmtId="0" fontId="20" fillId="0" borderId="0" xfId="56" applyFont="1" applyAlignment="1" applyProtection="1">
      <alignment/>
      <protection/>
    </xf>
    <xf numFmtId="0" fontId="70" fillId="0" borderId="0" xfId="56" applyFont="1" applyAlignment="1" applyProtection="1">
      <alignment wrapText="1"/>
      <protection/>
    </xf>
    <xf numFmtId="0" fontId="2" fillId="0" borderId="0" xfId="0" applyFont="1" applyAlignment="1" applyProtection="1">
      <alignment/>
      <protection/>
    </xf>
    <xf numFmtId="0" fontId="0" fillId="0" borderId="0" xfId="0" applyAlignment="1" applyProtection="1">
      <alignment wrapText="1"/>
      <protection/>
    </xf>
    <xf numFmtId="0" fontId="69" fillId="0" borderId="0" xfId="0" applyFont="1" applyAlignment="1" applyProtection="1">
      <alignment/>
      <protection/>
    </xf>
    <xf numFmtId="9" fontId="11" fillId="0" borderId="20" xfId="0" applyNumberFormat="1"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35" xfId="0" applyFont="1" applyFill="1" applyBorder="1" applyAlignment="1">
      <alignment horizontal="center" vertical="center" wrapText="1"/>
    </xf>
    <xf numFmtId="9" fontId="11" fillId="0" borderId="35" xfId="0" applyNumberFormat="1" applyFont="1" applyFill="1" applyBorder="1" applyAlignment="1">
      <alignment horizontal="center" vertical="center" wrapText="1"/>
    </xf>
    <xf numFmtId="14" fontId="2" fillId="0" borderId="14" xfId="0" applyNumberFormat="1" applyFont="1" applyBorder="1" applyAlignment="1" applyProtection="1">
      <alignment/>
      <protection/>
    </xf>
    <xf numFmtId="1" fontId="63" fillId="0" borderId="10" xfId="0" applyNumberFormat="1" applyFont="1" applyBorder="1" applyAlignment="1" applyProtection="1">
      <alignment horizontal="center"/>
      <protection locked="0"/>
    </xf>
    <xf numFmtId="0" fontId="0" fillId="0" borderId="0" xfId="0" applyAlignment="1" applyProtection="1">
      <alignment horizontal="left" vertical="top" wrapText="1"/>
      <protection/>
    </xf>
    <xf numFmtId="0" fontId="0" fillId="0" borderId="0" xfId="0" applyAlignment="1" applyProtection="1">
      <alignment horizontal="left" vertical="top"/>
      <protection/>
    </xf>
    <xf numFmtId="0" fontId="68" fillId="0" borderId="0" xfId="0" applyFont="1" applyAlignment="1" applyProtection="1">
      <alignment horizontal="center"/>
      <protection/>
    </xf>
    <xf numFmtId="0" fontId="0" fillId="0" borderId="0" xfId="0" applyAlignment="1" applyProtection="1">
      <alignment horizontal="left" wrapText="1"/>
      <protection/>
    </xf>
    <xf numFmtId="0" fontId="0" fillId="0" borderId="0" xfId="0" applyAlignment="1" applyProtection="1">
      <alignment horizontal="left"/>
      <protection/>
    </xf>
    <xf numFmtId="0" fontId="0" fillId="0" borderId="0" xfId="0" applyFill="1" applyBorder="1" applyAlignment="1" applyProtection="1">
      <alignment horizontal="left" wrapText="1"/>
      <protection/>
    </xf>
    <xf numFmtId="0" fontId="0" fillId="0" borderId="0" xfId="0" applyFill="1" applyBorder="1" applyAlignment="1" applyProtection="1">
      <alignment horizontal="left"/>
      <protection/>
    </xf>
    <xf numFmtId="0" fontId="71" fillId="0" borderId="37" xfId="0" applyFont="1" applyBorder="1" applyAlignment="1" applyProtection="1">
      <alignment horizontal="center" vertical="center"/>
      <protection/>
    </xf>
    <xf numFmtId="0" fontId="71" fillId="0" borderId="38" xfId="0" applyFont="1" applyBorder="1" applyAlignment="1" applyProtection="1">
      <alignment horizontal="center" vertical="center"/>
      <protection/>
    </xf>
    <xf numFmtId="0" fontId="71" fillId="0" borderId="39" xfId="0" applyFont="1" applyBorder="1" applyAlignment="1" applyProtection="1">
      <alignment horizontal="center" vertical="center"/>
      <protection/>
    </xf>
    <xf numFmtId="0" fontId="2" fillId="0" borderId="37" xfId="0" applyFont="1" applyBorder="1" applyAlignment="1" applyProtection="1">
      <alignment horizontal="left" vertical="center" wrapText="1" indent="1"/>
      <protection/>
    </xf>
    <xf numFmtId="0" fontId="63" fillId="0" borderId="38" xfId="0" applyFont="1" applyBorder="1" applyAlignment="1" applyProtection="1">
      <alignment horizontal="left" vertical="center" wrapText="1" indent="1"/>
      <protection/>
    </xf>
    <xf numFmtId="0" fontId="63" fillId="0" borderId="39" xfId="0" applyFont="1" applyBorder="1" applyAlignment="1" applyProtection="1">
      <alignment horizontal="left" vertical="center" wrapText="1" indent="1"/>
      <protection/>
    </xf>
    <xf numFmtId="0" fontId="61" fillId="0" borderId="37" xfId="0" applyFont="1" applyBorder="1" applyAlignment="1" applyProtection="1">
      <alignment horizontal="center" vertical="center"/>
      <protection/>
    </xf>
    <xf numFmtId="0" fontId="61" fillId="0" borderId="38" xfId="0" applyFont="1" applyBorder="1" applyAlignment="1" applyProtection="1">
      <alignment horizontal="center" vertical="center"/>
      <protection/>
    </xf>
    <xf numFmtId="0" fontId="61" fillId="0" borderId="39" xfId="0" applyFont="1" applyBorder="1" applyAlignment="1" applyProtection="1">
      <alignment horizontal="center" vertical="center"/>
      <protection/>
    </xf>
    <xf numFmtId="0" fontId="72" fillId="0" borderId="0" xfId="0" applyFont="1" applyAlignment="1" applyProtection="1">
      <alignment horizontal="center"/>
      <protection/>
    </xf>
    <xf numFmtId="169" fontId="71" fillId="0" borderId="0" xfId="0" applyNumberFormat="1" applyFont="1" applyAlignment="1" applyProtection="1">
      <alignment horizontal="center"/>
      <protection/>
    </xf>
    <xf numFmtId="0" fontId="2" fillId="0" borderId="38" xfId="0" applyFont="1" applyBorder="1" applyAlignment="1" applyProtection="1">
      <alignment horizontal="left" vertical="center" wrapText="1" indent="1"/>
      <protection/>
    </xf>
    <xf numFmtId="0" fontId="15" fillId="34" borderId="0" xfId="56" applyFont="1" applyFill="1" applyBorder="1" applyAlignment="1" applyProtection="1">
      <alignment horizontal="center" vertical="center" wrapText="1"/>
      <protection/>
    </xf>
    <xf numFmtId="0" fontId="14" fillId="34" borderId="0" xfId="56" applyFont="1" applyFill="1" applyBorder="1" applyAlignment="1" applyProtection="1">
      <alignment horizontal="center" vertical="center" wrapText="1"/>
      <protection/>
    </xf>
    <xf numFmtId="0" fontId="16" fillId="34" borderId="0" xfId="56" applyFont="1" applyFill="1" applyBorder="1" applyAlignment="1" applyProtection="1">
      <alignment horizontal="center" vertical="center" wrapText="1"/>
      <protection/>
    </xf>
    <xf numFmtId="0" fontId="73" fillId="0" borderId="0" xfId="56" applyFont="1" applyAlignment="1" applyProtection="1">
      <alignment horizontal="center" wrapText="1"/>
      <protection/>
    </xf>
    <xf numFmtId="0" fontId="74" fillId="0" borderId="0" xfId="56" applyFont="1" applyAlignment="1" applyProtection="1">
      <alignment horizontal="center" wrapText="1"/>
      <protection/>
    </xf>
    <xf numFmtId="0" fontId="14" fillId="34" borderId="40" xfId="56" applyFont="1" applyFill="1" applyBorder="1" applyAlignment="1" applyProtection="1">
      <alignment horizontal="center" vertical="center" wrapText="1"/>
      <protection/>
    </xf>
    <xf numFmtId="0" fontId="14" fillId="34" borderId="41" xfId="56" applyFont="1" applyFill="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Percent 2" xfId="60"/>
    <cellStyle name="Title" xfId="61"/>
    <cellStyle name="Total" xfId="62"/>
    <cellStyle name="Warning Text" xfId="63"/>
  </cellStyles>
  <dxfs count="3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G23"/>
  <sheetViews>
    <sheetView showGridLines="0" tabSelected="1" zoomScalePageLayoutView="0" workbookViewId="0" topLeftCell="A1">
      <selection activeCell="C5" sqref="C5"/>
    </sheetView>
  </sheetViews>
  <sheetFormatPr defaultColWidth="9.140625" defaultRowHeight="15"/>
  <cols>
    <col min="1" max="1" width="1.421875" style="5" customWidth="1"/>
    <col min="2" max="2" width="22.28125" style="5" customWidth="1"/>
    <col min="3" max="3" width="28.00390625" style="5" customWidth="1"/>
    <col min="4" max="4" width="38.421875" style="5" customWidth="1"/>
    <col min="5" max="5" width="8.7109375" style="5" hidden="1" customWidth="1"/>
    <col min="6" max="6" width="0.13671875" style="5" customWidth="1"/>
    <col min="7" max="16384" width="9.00390625" style="5" customWidth="1"/>
  </cols>
  <sheetData>
    <row r="1" spans="2:6" ht="18.75">
      <c r="B1" s="123" t="s">
        <v>161</v>
      </c>
      <c r="C1" s="123"/>
      <c r="D1" s="123"/>
      <c r="F1" s="15">
        <v>42400</v>
      </c>
    </row>
    <row r="2" spans="2:6" ht="18.75">
      <c r="B2" s="70"/>
      <c r="C2" s="70"/>
      <c r="D2" s="70"/>
      <c r="F2" s="15">
        <v>42429</v>
      </c>
    </row>
    <row r="3" spans="2:6" ht="18.75">
      <c r="B3" s="71" t="s">
        <v>150</v>
      </c>
      <c r="C3" s="70"/>
      <c r="D3" s="70"/>
      <c r="F3" s="15">
        <v>42460</v>
      </c>
    </row>
    <row r="4" ht="9" customHeight="1">
      <c r="F4" s="15">
        <v>42490</v>
      </c>
    </row>
    <row r="5" spans="2:6" ht="14.25">
      <c r="B5" s="5" t="s">
        <v>79</v>
      </c>
      <c r="C5" s="58"/>
      <c r="D5" s="57"/>
      <c r="F5" s="15">
        <v>42521</v>
      </c>
    </row>
    <row r="6" spans="3:6" ht="9" customHeight="1">
      <c r="C6" s="57"/>
      <c r="D6" s="57"/>
      <c r="F6" s="15">
        <v>42551</v>
      </c>
    </row>
    <row r="7" spans="2:6" ht="14.25">
      <c r="B7" s="5" t="s">
        <v>80</v>
      </c>
      <c r="C7" s="58"/>
      <c r="D7" s="57"/>
      <c r="F7" s="15">
        <v>42582</v>
      </c>
    </row>
    <row r="8" spans="3:6" ht="9" customHeight="1">
      <c r="C8" s="57"/>
      <c r="D8" s="57"/>
      <c r="F8" s="15">
        <v>42613</v>
      </c>
    </row>
    <row r="9" spans="2:6" ht="14.25">
      <c r="B9" s="5" t="s">
        <v>183</v>
      </c>
      <c r="C9" s="59">
        <v>42735</v>
      </c>
      <c r="D9" s="57"/>
      <c r="F9" s="15">
        <v>42643</v>
      </c>
    </row>
    <row r="10" spans="3:6" ht="9" customHeight="1">
      <c r="C10" s="57"/>
      <c r="D10" s="57"/>
      <c r="F10" s="15">
        <v>42674</v>
      </c>
    </row>
    <row r="11" spans="2:6" ht="14.25">
      <c r="B11" s="5" t="s">
        <v>81</v>
      </c>
      <c r="C11" s="59"/>
      <c r="D11" s="57"/>
      <c r="F11" s="15">
        <v>42704</v>
      </c>
    </row>
    <row r="12" ht="27.75" customHeight="1">
      <c r="F12" s="15">
        <v>42735</v>
      </c>
    </row>
    <row r="13" ht="15.75">
      <c r="B13" s="71" t="s">
        <v>151</v>
      </c>
    </row>
    <row r="14" ht="9" customHeight="1"/>
    <row r="15" spans="2:7" ht="14.25" customHeight="1">
      <c r="B15" s="124" t="s">
        <v>162</v>
      </c>
      <c r="C15" s="125"/>
      <c r="D15" s="125"/>
      <c r="G15" s="113"/>
    </row>
    <row r="16" spans="2:4" ht="22.5" customHeight="1">
      <c r="B16" s="125" t="s">
        <v>152</v>
      </c>
      <c r="C16" s="125"/>
      <c r="D16" s="125"/>
    </row>
    <row r="17" spans="2:4" ht="33" customHeight="1">
      <c r="B17" s="126" t="s">
        <v>153</v>
      </c>
      <c r="C17" s="127"/>
      <c r="D17" s="127"/>
    </row>
    <row r="18" spans="2:4" ht="18.75" customHeight="1">
      <c r="B18" s="126" t="s">
        <v>163</v>
      </c>
      <c r="C18" s="126"/>
      <c r="D18" s="126"/>
    </row>
    <row r="19" spans="2:4" ht="22.5" customHeight="1">
      <c r="B19" s="125" t="s">
        <v>159</v>
      </c>
      <c r="C19" s="125"/>
      <c r="D19" s="125"/>
    </row>
    <row r="21" ht="15.75">
      <c r="B21" s="114" t="s">
        <v>164</v>
      </c>
    </row>
    <row r="22" ht="9" customHeight="1"/>
    <row r="23" spans="2:4" ht="131.25" customHeight="1">
      <c r="B23" s="121" t="s">
        <v>165</v>
      </c>
      <c r="C23" s="122"/>
      <c r="D23" s="122"/>
    </row>
  </sheetData>
  <sheetProtection password="C664" sheet="1" selectLockedCells="1"/>
  <mergeCells count="7">
    <mergeCell ref="B23:D23"/>
    <mergeCell ref="B1:D1"/>
    <mergeCell ref="B15:D15"/>
    <mergeCell ref="B16:D16"/>
    <mergeCell ref="B17:D17"/>
    <mergeCell ref="B18:D18"/>
    <mergeCell ref="B19:D19"/>
  </mergeCells>
  <dataValidations count="3">
    <dataValidation type="textLength" allowBlank="1" showInputMessage="1" showErrorMessage="1" sqref="C7">
      <formula1>0</formula1>
      <formula2>40</formula2>
    </dataValidation>
    <dataValidation type="whole" allowBlank="1" showInputMessage="1" showErrorMessage="1" sqref="C5">
      <formula1>1</formula1>
      <formula2>9999</formula2>
    </dataValidation>
    <dataValidation type="list" allowBlank="1" showErrorMessage="1" sqref="C9">
      <formula1>$F$1:$F$12</formula1>
    </dataValidation>
  </dataValidations>
  <printOptions/>
  <pageMargins left="0.7" right="0.5"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N113"/>
  <sheetViews>
    <sheetView showGridLines="0" zoomScalePageLayoutView="0" workbookViewId="0" topLeftCell="A1">
      <selection activeCell="D7" sqref="D7"/>
    </sheetView>
  </sheetViews>
  <sheetFormatPr defaultColWidth="9.140625" defaultRowHeight="15"/>
  <cols>
    <col min="1" max="1" width="4.421875" style="5" customWidth="1"/>
    <col min="2" max="2" width="21.28125" style="5" customWidth="1"/>
    <col min="3" max="3" width="53.28125" style="5" customWidth="1"/>
    <col min="4" max="4" width="9.140625" style="5" customWidth="1"/>
    <col min="5" max="5" width="1.57421875" style="5" customWidth="1"/>
    <col min="6" max="6" width="9.140625" style="5" customWidth="1"/>
    <col min="7" max="7" width="1.57421875" style="4" customWidth="1"/>
    <col min="8" max="9" width="8.57421875" style="5" customWidth="1"/>
    <col min="10" max="10" width="8.421875" style="5" customWidth="1"/>
    <col min="11" max="11" width="12.00390625" style="4" hidden="1" customWidth="1"/>
    <col min="12" max="12" width="11.00390625" style="5" hidden="1" customWidth="1"/>
    <col min="13" max="13" width="13.421875" style="5" hidden="1" customWidth="1"/>
    <col min="14" max="14" width="7.57421875" style="5" hidden="1" customWidth="1"/>
    <col min="15" max="16384" width="9.00390625" style="5" customWidth="1"/>
  </cols>
  <sheetData>
    <row r="1" spans="1:10" ht="15.75">
      <c r="A1" s="137" t="str">
        <f>"2016 Journey to Excellence - Pack "&amp;'Setup &amp; Instructions'!C5&amp;" - "&amp;'Setup &amp; Instructions'!C7&amp;" District"</f>
        <v>2016 Journey to Excellence - Pack  -  District</v>
      </c>
      <c r="B1" s="137"/>
      <c r="C1" s="137"/>
      <c r="D1" s="137"/>
      <c r="E1" s="137"/>
      <c r="F1" s="137"/>
      <c r="G1" s="137"/>
      <c r="H1" s="137"/>
      <c r="I1" s="137"/>
      <c r="J1" s="137"/>
    </row>
    <row r="2" spans="1:11" s="7" customFormat="1" ht="13.5" customHeight="1">
      <c r="A2" s="138">
        <f>IF('Setup &amp; Instructions'!C11="","",'Setup &amp; Instructions'!C11)</f>
      </c>
      <c r="B2" s="138"/>
      <c r="C2" s="138"/>
      <c r="D2" s="138"/>
      <c r="E2" s="138"/>
      <c r="F2" s="138"/>
      <c r="G2" s="138"/>
      <c r="H2" s="138"/>
      <c r="I2" s="138"/>
      <c r="J2" s="138"/>
      <c r="K2" s="6"/>
    </row>
    <row r="3" ht="18" customHeight="1" thickBot="1">
      <c r="A3" s="8"/>
    </row>
    <row r="4" spans="1:10" ht="27.75" customHeight="1" thickBot="1">
      <c r="A4" s="60" t="s">
        <v>4</v>
      </c>
      <c r="B4" s="61" t="s">
        <v>0</v>
      </c>
      <c r="C4" s="62" t="s">
        <v>5</v>
      </c>
      <c r="D4" s="63" t="s">
        <v>7</v>
      </c>
      <c r="E4" s="64"/>
      <c r="F4" s="63" t="s">
        <v>6</v>
      </c>
      <c r="G4" s="65"/>
      <c r="H4" s="60" t="s">
        <v>1</v>
      </c>
      <c r="I4" s="60" t="s">
        <v>2</v>
      </c>
      <c r="J4" s="60" t="s">
        <v>3</v>
      </c>
    </row>
    <row r="5" spans="1:10" ht="15" customHeight="1" thickBot="1">
      <c r="A5" s="66"/>
      <c r="B5" s="67" t="s">
        <v>73</v>
      </c>
      <c r="C5" s="68"/>
      <c r="D5" s="68"/>
      <c r="E5" s="68"/>
      <c r="F5" s="68"/>
      <c r="G5" s="68"/>
      <c r="H5" s="68"/>
      <c r="I5" s="68"/>
      <c r="J5" s="69"/>
    </row>
    <row r="6" spans="1:10" ht="6.75" customHeight="1">
      <c r="A6" s="128">
        <v>1</v>
      </c>
      <c r="B6" s="131" t="s">
        <v>10</v>
      </c>
      <c r="C6" s="9"/>
      <c r="D6" s="10"/>
      <c r="E6" s="10"/>
      <c r="F6" s="10"/>
      <c r="G6" s="11"/>
      <c r="H6" s="134">
        <f>IF(K10=1,K7,IF(K10=101,K7,""))</f>
      </c>
      <c r="I6" s="134">
        <f>IF(K10=11,L7,"")</f>
      </c>
      <c r="J6" s="134">
        <f>IF(K10=111,M7,"")</f>
      </c>
    </row>
    <row r="7" spans="1:13" ht="15" customHeight="1">
      <c r="A7" s="129"/>
      <c r="B7" s="132"/>
      <c r="C7" s="12" t="s">
        <v>8</v>
      </c>
      <c r="D7" s="1"/>
      <c r="E7" s="13"/>
      <c r="F7" s="13"/>
      <c r="G7" s="14"/>
      <c r="H7" s="135"/>
      <c r="I7" s="135"/>
      <c r="J7" s="135"/>
      <c r="K7" s="4">
        <v>50</v>
      </c>
      <c r="L7" s="5">
        <v>100</v>
      </c>
      <c r="M7" s="5">
        <v>200</v>
      </c>
    </row>
    <row r="8" spans="1:13" ht="15" customHeight="1">
      <c r="A8" s="129"/>
      <c r="B8" s="132"/>
      <c r="C8" s="12" t="s">
        <v>178</v>
      </c>
      <c r="D8" s="1"/>
      <c r="E8" s="13"/>
      <c r="F8" s="13"/>
      <c r="G8" s="14"/>
      <c r="H8" s="135"/>
      <c r="I8" s="135"/>
      <c r="J8" s="135"/>
      <c r="L8" s="5">
        <v>6</v>
      </c>
      <c r="M8" s="15"/>
    </row>
    <row r="9" spans="1:10" ht="15" customHeight="1">
      <c r="A9" s="129"/>
      <c r="B9" s="132"/>
      <c r="C9" s="12" t="s">
        <v>11</v>
      </c>
      <c r="D9" s="1"/>
      <c r="E9" s="13"/>
      <c r="F9" s="13"/>
      <c r="G9" s="14"/>
      <c r="H9" s="135"/>
      <c r="I9" s="135"/>
      <c r="J9" s="135"/>
    </row>
    <row r="10" spans="1:11" ht="15" customHeight="1">
      <c r="A10" s="129"/>
      <c r="B10" s="132"/>
      <c r="C10" s="12" t="s">
        <v>12</v>
      </c>
      <c r="D10" s="1"/>
      <c r="E10" s="13"/>
      <c r="F10" s="13"/>
      <c r="G10" s="14"/>
      <c r="H10" s="135"/>
      <c r="I10" s="135"/>
      <c r="J10" s="135"/>
      <c r="K10" s="4">
        <f>IF(D7="",0,1)+IF(F15=L8,10,0)+IF(D8="",0,100)</f>
        <v>0</v>
      </c>
    </row>
    <row r="11" spans="1:10" ht="15" customHeight="1">
      <c r="A11" s="129"/>
      <c r="B11" s="132"/>
      <c r="C11" s="12" t="s">
        <v>13</v>
      </c>
      <c r="D11" s="1"/>
      <c r="E11" s="13"/>
      <c r="F11" s="13"/>
      <c r="G11" s="14"/>
      <c r="H11" s="135"/>
      <c r="I11" s="135"/>
      <c r="J11" s="135"/>
    </row>
    <row r="12" spans="1:10" ht="15" customHeight="1">
      <c r="A12" s="129"/>
      <c r="B12" s="132"/>
      <c r="C12" s="12" t="s">
        <v>14</v>
      </c>
      <c r="D12" s="1"/>
      <c r="E12" s="13"/>
      <c r="F12" s="13"/>
      <c r="G12" s="14"/>
      <c r="H12" s="135"/>
      <c r="I12" s="135"/>
      <c r="J12" s="135"/>
    </row>
    <row r="13" spans="1:10" ht="15" customHeight="1">
      <c r="A13" s="129"/>
      <c r="B13" s="132"/>
      <c r="C13" s="12" t="s">
        <v>15</v>
      </c>
      <c r="D13" s="1"/>
      <c r="E13" s="13"/>
      <c r="F13" s="13"/>
      <c r="G13" s="14"/>
      <c r="H13" s="135"/>
      <c r="I13" s="135"/>
      <c r="J13" s="135"/>
    </row>
    <row r="14" spans="1:10" ht="15" customHeight="1">
      <c r="A14" s="129"/>
      <c r="B14" s="132"/>
      <c r="C14" s="12" t="s">
        <v>16</v>
      </c>
      <c r="D14" s="1"/>
      <c r="E14" s="13"/>
      <c r="F14" s="13"/>
      <c r="G14" s="14"/>
      <c r="H14" s="135"/>
      <c r="I14" s="135"/>
      <c r="J14" s="135"/>
    </row>
    <row r="15" spans="1:10" ht="15" customHeight="1">
      <c r="A15" s="129"/>
      <c r="B15" s="132"/>
      <c r="C15" s="12" t="s">
        <v>9</v>
      </c>
      <c r="D15" s="16"/>
      <c r="E15" s="13"/>
      <c r="F15" s="17">
        <f>IF(D9="",0,1)+IF(D10="",0,1)+IF(D11="",0,1)+IF(D12="",0,1)+IF(D13="",0,1)+IF(D14="",0,1)</f>
        <v>0</v>
      </c>
      <c r="G15" s="14"/>
      <c r="H15" s="135"/>
      <c r="I15" s="135"/>
      <c r="J15" s="135"/>
    </row>
    <row r="16" spans="1:10" ht="6.75" customHeight="1" thickBot="1">
      <c r="A16" s="130"/>
      <c r="B16" s="133"/>
      <c r="C16" s="18"/>
      <c r="D16" s="19"/>
      <c r="E16" s="19"/>
      <c r="F16" s="19"/>
      <c r="G16" s="20"/>
      <c r="H16" s="136"/>
      <c r="I16" s="136"/>
      <c r="J16" s="136"/>
    </row>
    <row r="17" spans="1:10" ht="15" customHeight="1" thickBot="1">
      <c r="A17" s="66"/>
      <c r="B17" s="67" t="s">
        <v>74</v>
      </c>
      <c r="C17" s="68"/>
      <c r="D17" s="68"/>
      <c r="E17" s="68"/>
      <c r="F17" s="68"/>
      <c r="G17" s="68"/>
      <c r="H17" s="68"/>
      <c r="I17" s="68"/>
      <c r="J17" s="69"/>
    </row>
    <row r="18" spans="1:10" ht="6.75" customHeight="1">
      <c r="A18" s="128">
        <v>2</v>
      </c>
      <c r="B18" s="131" t="s">
        <v>78</v>
      </c>
      <c r="C18" s="9"/>
      <c r="D18" s="10"/>
      <c r="E18" s="10"/>
      <c r="F18" s="10"/>
      <c r="G18" s="11"/>
      <c r="H18" s="134">
        <f>IF(K22=1,K19,"")</f>
      </c>
      <c r="I18" s="134">
        <f>IF(K22=11,L19,"")</f>
      </c>
      <c r="J18" s="134">
        <f>IF(K22=111,M19,"")</f>
      </c>
    </row>
    <row r="19" spans="1:13" ht="15" customHeight="1">
      <c r="A19" s="129"/>
      <c r="B19" s="139"/>
      <c r="C19" s="40" t="s">
        <v>182</v>
      </c>
      <c r="D19" s="1"/>
      <c r="E19" s="21"/>
      <c r="F19" s="21"/>
      <c r="G19" s="22"/>
      <c r="H19" s="135"/>
      <c r="I19" s="135"/>
      <c r="J19" s="135"/>
      <c r="K19" s="4">
        <v>50</v>
      </c>
      <c r="L19" s="5">
        <v>100</v>
      </c>
      <c r="M19" s="5">
        <v>200</v>
      </c>
    </row>
    <row r="20" spans="1:13" ht="15" customHeight="1">
      <c r="A20" s="129"/>
      <c r="B20" s="132"/>
      <c r="C20" s="40" t="s">
        <v>179</v>
      </c>
      <c r="D20" s="2"/>
      <c r="E20" s="13"/>
      <c r="F20" s="13"/>
      <c r="G20" s="14"/>
      <c r="H20" s="135"/>
      <c r="I20" s="135"/>
      <c r="J20" s="135"/>
      <c r="K20" s="24">
        <v>42674</v>
      </c>
      <c r="L20" s="5">
        <v>0.05</v>
      </c>
      <c r="M20" s="5">
        <v>0.1</v>
      </c>
    </row>
    <row r="21" spans="1:13" ht="15" customHeight="1">
      <c r="A21" s="129"/>
      <c r="B21" s="132"/>
      <c r="C21" s="7" t="s">
        <v>181</v>
      </c>
      <c r="D21" s="2"/>
      <c r="E21" s="13"/>
      <c r="F21" s="13"/>
      <c r="G21" s="14"/>
      <c r="H21" s="135"/>
      <c r="I21" s="135"/>
      <c r="J21" s="135"/>
      <c r="K21" s="4">
        <v>1</v>
      </c>
      <c r="L21" s="5">
        <v>40</v>
      </c>
      <c r="M21" s="5">
        <v>60</v>
      </c>
    </row>
    <row r="22" spans="1:11" ht="15" customHeight="1">
      <c r="A22" s="129"/>
      <c r="B22" s="132"/>
      <c r="C22" s="7" t="s">
        <v>29</v>
      </c>
      <c r="D22" s="2"/>
      <c r="E22" s="13"/>
      <c r="F22" s="13"/>
      <c r="G22" s="14"/>
      <c r="H22" s="135"/>
      <c r="I22" s="135"/>
      <c r="J22" s="135"/>
      <c r="K22" s="4">
        <f>IF(AND(D19&lt;&gt;"",D24&gt;=K21),1,0)+IF(OR(F27&gt;=L20,F26&gt;=L21),10,0)+IF(OR(F27&gt;=M20,F26&gt;=M21),100,0)</f>
        <v>0</v>
      </c>
    </row>
    <row r="23" spans="1:10" ht="15" customHeight="1">
      <c r="A23" s="129"/>
      <c r="B23" s="132"/>
      <c r="C23" s="7" t="s">
        <v>30</v>
      </c>
      <c r="D23" s="2"/>
      <c r="E23" s="13"/>
      <c r="F23" s="13"/>
      <c r="G23" s="14"/>
      <c r="H23" s="135"/>
      <c r="I23" s="135"/>
      <c r="J23" s="135"/>
    </row>
    <row r="24" spans="1:10" ht="15" customHeight="1">
      <c r="A24" s="129"/>
      <c r="B24" s="132"/>
      <c r="C24" s="12" t="s">
        <v>17</v>
      </c>
      <c r="D24" s="2"/>
      <c r="E24" s="13"/>
      <c r="F24" s="13"/>
      <c r="G24" s="14"/>
      <c r="H24" s="135"/>
      <c r="I24" s="135"/>
      <c r="J24" s="135"/>
    </row>
    <row r="25" spans="1:10" ht="15" customHeight="1">
      <c r="A25" s="129"/>
      <c r="B25" s="132"/>
      <c r="C25" s="7" t="s">
        <v>28</v>
      </c>
      <c r="D25" s="2"/>
      <c r="E25" s="13"/>
      <c r="F25" s="13"/>
      <c r="G25" s="14"/>
      <c r="H25" s="135"/>
      <c r="I25" s="135"/>
      <c r="J25" s="135"/>
    </row>
    <row r="26" spans="1:10" ht="15" customHeight="1">
      <c r="A26" s="129"/>
      <c r="B26" s="132"/>
      <c r="C26" s="7" t="s">
        <v>18</v>
      </c>
      <c r="D26" s="16"/>
      <c r="E26" s="13"/>
      <c r="F26" s="17">
        <f>IF(D20-D21-D22-D23+D24+D25&lt;0,0,D20-D21-D22-D23+D24+D25)</f>
        <v>0</v>
      </c>
      <c r="G26" s="14"/>
      <c r="H26" s="135"/>
      <c r="I26" s="135"/>
      <c r="J26" s="135"/>
    </row>
    <row r="27" spans="1:10" ht="15" customHeight="1">
      <c r="A27" s="129"/>
      <c r="B27" s="132"/>
      <c r="C27" s="112" t="s">
        <v>180</v>
      </c>
      <c r="E27" s="13"/>
      <c r="F27" s="25">
        <f>IF(D20=0,0,F26/D20-1)</f>
        <v>0</v>
      </c>
      <c r="G27" s="14"/>
      <c r="H27" s="135"/>
      <c r="I27" s="135"/>
      <c r="J27" s="135"/>
    </row>
    <row r="28" spans="1:10" ht="6.75" customHeight="1" thickBot="1">
      <c r="A28" s="130"/>
      <c r="B28" s="133"/>
      <c r="C28" s="18"/>
      <c r="D28" s="19"/>
      <c r="E28" s="19"/>
      <c r="F28" s="19"/>
      <c r="G28" s="20"/>
      <c r="H28" s="136"/>
      <c r="I28" s="136"/>
      <c r="J28" s="136"/>
    </row>
    <row r="29" spans="1:10" ht="6.75" customHeight="1">
      <c r="A29" s="128">
        <v>3</v>
      </c>
      <c r="B29" s="131" t="s">
        <v>77</v>
      </c>
      <c r="C29" s="9"/>
      <c r="D29" s="10"/>
      <c r="E29" s="10"/>
      <c r="F29" s="10"/>
      <c r="G29" s="11"/>
      <c r="H29" s="134">
        <f>IF(K33=1,K30,IF(K33=101,K30,""))</f>
      </c>
      <c r="I29" s="134">
        <f>IF(K33=11,L30,"")</f>
      </c>
      <c r="J29" s="134">
        <f>IF(K33=111,M30,"")</f>
      </c>
    </row>
    <row r="30" spans="1:13" s="30" customFormat="1" ht="15" customHeight="1">
      <c r="A30" s="129"/>
      <c r="B30" s="132"/>
      <c r="C30" s="119" t="str">
        <f>" Count: Number of Scouts registered at end of charter ("&amp;MONTH('Setup &amp; Instructions'!C9)&amp;"/"&amp;DAY('Setup &amp; Instructions'!C9)&amp;"/"&amp;YEAR('Setup &amp; Instructions'!C9)&amp;")"</f>
        <v> Count: Number of Scouts registered at end of charter (12/31/2016)</v>
      </c>
      <c r="D30" s="120"/>
      <c r="E30" s="28"/>
      <c r="F30" s="28"/>
      <c r="G30" s="29"/>
      <c r="H30" s="135"/>
      <c r="I30" s="135"/>
      <c r="J30" s="135"/>
      <c r="K30" s="4">
        <v>50</v>
      </c>
      <c r="L30" s="5">
        <v>100</v>
      </c>
      <c r="M30" s="5">
        <v>200</v>
      </c>
    </row>
    <row r="31" spans="1:13" s="30" customFormat="1" ht="15" customHeight="1">
      <c r="A31" s="129"/>
      <c r="B31" s="132"/>
      <c r="C31" s="37" t="s">
        <v>149</v>
      </c>
      <c r="D31" s="2"/>
      <c r="E31" s="28"/>
      <c r="F31" s="28"/>
      <c r="G31" s="29"/>
      <c r="H31" s="135"/>
      <c r="I31" s="135"/>
      <c r="J31" s="135"/>
      <c r="K31" s="5">
        <v>0.6</v>
      </c>
      <c r="L31" s="5">
        <v>0.65</v>
      </c>
      <c r="M31" s="5">
        <v>0.75</v>
      </c>
    </row>
    <row r="32" spans="1:13" s="30" customFormat="1" ht="15" customHeight="1">
      <c r="A32" s="129"/>
      <c r="B32" s="132"/>
      <c r="C32" s="31" t="s">
        <v>19</v>
      </c>
      <c r="D32" s="32"/>
      <c r="E32" s="28"/>
      <c r="F32" s="17">
        <f>IF(D30-D31&lt;0,0,D30-D31)</f>
        <v>0</v>
      </c>
      <c r="G32" s="29"/>
      <c r="H32" s="135"/>
      <c r="I32" s="135"/>
      <c r="J32" s="135"/>
      <c r="K32" s="5"/>
      <c r="L32" s="5"/>
      <c r="M32" s="5"/>
    </row>
    <row r="33" spans="1:13" s="30" customFormat="1" ht="15" customHeight="1">
      <c r="A33" s="129"/>
      <c r="B33" s="132"/>
      <c r="C33" s="31" t="s">
        <v>20</v>
      </c>
      <c r="D33" s="2"/>
      <c r="G33" s="29"/>
      <c r="H33" s="135"/>
      <c r="I33" s="135"/>
      <c r="J33" s="135"/>
      <c r="K33" s="4">
        <f>IF(F34&gt;=K31,1,0)+IF(F34&gt;=L31,10,0)+IF(F34&gt;=M31,100,0)</f>
        <v>0</v>
      </c>
      <c r="L33" s="5"/>
      <c r="M33" s="5"/>
    </row>
    <row r="34" spans="1:11" s="30" customFormat="1" ht="15" customHeight="1">
      <c r="A34" s="129"/>
      <c r="B34" s="132"/>
      <c r="C34" s="34" t="s">
        <v>21</v>
      </c>
      <c r="D34" s="33"/>
      <c r="E34" s="28"/>
      <c r="F34" s="27">
        <f>IF(F32=0,0,IF(D33&gt;F32,1,D33/F32))</f>
        <v>0</v>
      </c>
      <c r="G34" s="29"/>
      <c r="H34" s="135"/>
      <c r="I34" s="135"/>
      <c r="J34" s="135"/>
      <c r="K34" s="4"/>
    </row>
    <row r="35" spans="1:10" ht="6.75" customHeight="1" thickBot="1">
      <c r="A35" s="130"/>
      <c r="B35" s="133"/>
      <c r="C35" s="18"/>
      <c r="D35" s="19"/>
      <c r="E35" s="19"/>
      <c r="F35" s="19"/>
      <c r="G35" s="20"/>
      <c r="H35" s="136"/>
      <c r="I35" s="136"/>
      <c r="J35" s="136"/>
    </row>
    <row r="36" spans="1:10" ht="6.75" customHeight="1">
      <c r="A36" s="128">
        <v>4</v>
      </c>
      <c r="B36" s="131" t="s">
        <v>22</v>
      </c>
      <c r="C36" s="9"/>
      <c r="D36" s="10"/>
      <c r="E36" s="10"/>
      <c r="F36" s="10"/>
      <c r="G36" s="11"/>
      <c r="H36" s="134">
        <f>IF(K40=1,K37,IF(K40=101,K37,""))</f>
      </c>
      <c r="I36" s="134">
        <f>IF(K40=11,L37,IF(K40=10,L37,""))</f>
      </c>
      <c r="J36" s="134">
        <f>IF(K40=111,M37,IF(K40=110,M37,""))</f>
      </c>
    </row>
    <row r="37" spans="1:13" ht="15">
      <c r="A37" s="129"/>
      <c r="B37" s="132"/>
      <c r="C37" s="12" t="s">
        <v>23</v>
      </c>
      <c r="D37" s="2"/>
      <c r="E37" s="28"/>
      <c r="F37" s="28"/>
      <c r="G37" s="29"/>
      <c r="H37" s="135"/>
      <c r="I37" s="135"/>
      <c r="J37" s="135"/>
      <c r="K37" s="4">
        <v>25</v>
      </c>
      <c r="L37" s="5">
        <v>50</v>
      </c>
      <c r="M37" s="5">
        <v>100</v>
      </c>
    </row>
    <row r="38" spans="1:13" ht="15">
      <c r="A38" s="129"/>
      <c r="B38" s="132"/>
      <c r="C38" s="36" t="s">
        <v>26</v>
      </c>
      <c r="D38" s="2"/>
      <c r="E38" s="28"/>
      <c r="F38" s="33"/>
      <c r="G38" s="29"/>
      <c r="H38" s="135"/>
      <c r="I38" s="135"/>
      <c r="J38" s="135"/>
      <c r="K38" s="5">
        <v>2</v>
      </c>
      <c r="L38" s="5">
        <v>0.6</v>
      </c>
      <c r="M38" s="5">
        <v>0.8</v>
      </c>
    </row>
    <row r="39" spans="1:13" ht="15">
      <c r="A39" s="129"/>
      <c r="B39" s="132"/>
      <c r="C39" s="34" t="s">
        <v>27</v>
      </c>
      <c r="D39" s="33"/>
      <c r="E39" s="28"/>
      <c r="F39" s="27">
        <f>IF(D37=0,0,IF(D38&gt;D37,1,D38/D37))</f>
        <v>0</v>
      </c>
      <c r="G39" s="29"/>
      <c r="H39" s="135"/>
      <c r="I39" s="135"/>
      <c r="J39" s="135"/>
      <c r="K39" s="5">
        <v>0.75</v>
      </c>
      <c r="M39" s="5">
        <v>1</v>
      </c>
    </row>
    <row r="40" spans="1:11" ht="13.5" customHeight="1">
      <c r="A40" s="129"/>
      <c r="B40" s="132"/>
      <c r="C40" s="12" t="s">
        <v>24</v>
      </c>
      <c r="D40" s="1"/>
      <c r="E40" s="28"/>
      <c r="F40" s="33"/>
      <c r="G40" s="29"/>
      <c r="H40" s="135"/>
      <c r="I40" s="135"/>
      <c r="J40" s="135"/>
      <c r="K40" s="4">
        <f>IF(OR(D40="",D41=""),IF(F39&gt;=K39,1,IF(D37="",0,IF(D37=0,1,0))),1)+IF(F43&gt;=L38,10,0)+IF(F43&gt;=M38,100,0)</f>
        <v>0</v>
      </c>
    </row>
    <row r="41" spans="1:10" ht="15">
      <c r="A41" s="129"/>
      <c r="B41" s="132"/>
      <c r="C41" s="12" t="s">
        <v>25</v>
      </c>
      <c r="D41" s="1"/>
      <c r="E41" s="28"/>
      <c r="F41" s="33"/>
      <c r="G41" s="29"/>
      <c r="H41" s="135"/>
      <c r="I41" s="135"/>
      <c r="J41" s="135"/>
    </row>
    <row r="42" spans="1:10" ht="15">
      <c r="A42" s="129"/>
      <c r="B42" s="132"/>
      <c r="C42" s="31" t="s">
        <v>31</v>
      </c>
      <c r="D42" s="33"/>
      <c r="E42" s="28"/>
      <c r="F42" s="23">
        <f>D22</f>
        <v>0</v>
      </c>
      <c r="G42" s="29"/>
      <c r="H42" s="135"/>
      <c r="I42" s="135"/>
      <c r="J42" s="135"/>
    </row>
    <row r="43" spans="1:10" ht="15">
      <c r="A43" s="129"/>
      <c r="B43" s="132"/>
      <c r="C43" s="34" t="s">
        <v>32</v>
      </c>
      <c r="D43" s="33"/>
      <c r="E43" s="28"/>
      <c r="F43" s="27">
        <f>IF(D37=0,0,IF(F42&gt;D37,1,F42/D37))</f>
        <v>0</v>
      </c>
      <c r="G43" s="29"/>
      <c r="H43" s="135"/>
      <c r="I43" s="135"/>
      <c r="J43" s="135"/>
    </row>
    <row r="44" spans="1:10" ht="6.75" customHeight="1" thickBot="1">
      <c r="A44" s="130"/>
      <c r="B44" s="133"/>
      <c r="C44" s="18"/>
      <c r="D44" s="19"/>
      <c r="E44" s="19"/>
      <c r="F44" s="19"/>
      <c r="G44" s="20"/>
      <c r="H44" s="136"/>
      <c r="I44" s="136"/>
      <c r="J44" s="136"/>
    </row>
    <row r="45" spans="1:10" ht="15" customHeight="1" thickBot="1">
      <c r="A45" s="66"/>
      <c r="B45" s="67" t="s">
        <v>76</v>
      </c>
      <c r="C45" s="68"/>
      <c r="D45" s="68"/>
      <c r="E45" s="68"/>
      <c r="F45" s="68"/>
      <c r="G45" s="68"/>
      <c r="H45" s="68"/>
      <c r="I45" s="68"/>
      <c r="J45" s="69"/>
    </row>
    <row r="46" spans="1:10" ht="6.75" customHeight="1">
      <c r="A46" s="128">
        <v>5</v>
      </c>
      <c r="B46" s="131" t="s">
        <v>33</v>
      </c>
      <c r="C46" s="9"/>
      <c r="D46" s="10"/>
      <c r="E46" s="10"/>
      <c r="F46" s="10"/>
      <c r="G46" s="11"/>
      <c r="H46" s="134">
        <f>IF(K49=1,K47,"")</f>
      </c>
      <c r="I46" s="134">
        <f>IF(K49=11,L47,"")</f>
      </c>
      <c r="J46" s="134">
        <f>IF(K49=111,M47,"")</f>
      </c>
    </row>
    <row r="47" spans="1:13" ht="15">
      <c r="A47" s="129"/>
      <c r="B47" s="132"/>
      <c r="C47" s="31" t="s">
        <v>18</v>
      </c>
      <c r="E47" s="28"/>
      <c r="F47" s="23">
        <f>F26</f>
        <v>0</v>
      </c>
      <c r="G47" s="29"/>
      <c r="H47" s="135"/>
      <c r="I47" s="135"/>
      <c r="J47" s="135"/>
      <c r="K47" s="4">
        <v>100</v>
      </c>
      <c r="L47" s="5">
        <v>200</v>
      </c>
      <c r="M47" s="5">
        <v>300</v>
      </c>
    </row>
    <row r="48" spans="1:13" ht="13.5" customHeight="1">
      <c r="A48" s="129"/>
      <c r="B48" s="132"/>
      <c r="C48" s="7" t="s">
        <v>154</v>
      </c>
      <c r="D48" s="2"/>
      <c r="E48" s="28"/>
      <c r="G48" s="29"/>
      <c r="H48" s="135"/>
      <c r="I48" s="135"/>
      <c r="J48" s="135"/>
      <c r="K48" s="5">
        <v>0.5</v>
      </c>
      <c r="L48" s="5">
        <v>0.6</v>
      </c>
      <c r="M48" s="5">
        <v>0.75</v>
      </c>
    </row>
    <row r="49" spans="1:11" ht="15">
      <c r="A49" s="129"/>
      <c r="B49" s="132"/>
      <c r="C49" s="7" t="s">
        <v>155</v>
      </c>
      <c r="D49" s="33"/>
      <c r="E49" s="28"/>
      <c r="F49" s="27">
        <f>IF(F47=0,0,IF(D48&gt;F47,1,D48/F47))</f>
        <v>0</v>
      </c>
      <c r="G49" s="29"/>
      <c r="H49" s="135"/>
      <c r="I49" s="135"/>
      <c r="J49" s="135"/>
      <c r="K49" s="4">
        <f>IF(F49&gt;=K48,1,0)+IF(F49&gt;=L48,10,0)+IF(F49&gt;=M48,100,0)</f>
        <v>0</v>
      </c>
    </row>
    <row r="50" spans="1:10" ht="6.75" customHeight="1" thickBot="1">
      <c r="A50" s="130"/>
      <c r="B50" s="133"/>
      <c r="C50" s="18"/>
      <c r="D50" s="19"/>
      <c r="E50" s="19"/>
      <c r="F50" s="19"/>
      <c r="G50" s="20"/>
      <c r="H50" s="136"/>
      <c r="I50" s="136"/>
      <c r="J50" s="136"/>
    </row>
    <row r="51" spans="1:10" ht="6.75" customHeight="1">
      <c r="A51" s="128">
        <v>6</v>
      </c>
      <c r="B51" s="131" t="s">
        <v>39</v>
      </c>
      <c r="C51" s="9"/>
      <c r="D51" s="10"/>
      <c r="E51" s="10"/>
      <c r="F51" s="10"/>
      <c r="G51" s="11"/>
      <c r="H51" s="134">
        <f>IF(K54=1,K52,"")</f>
      </c>
      <c r="I51" s="134">
        <f>IF(K54=11,L52,"")</f>
      </c>
      <c r="J51" s="134">
        <f>IF(K54=111,M52,"")</f>
      </c>
    </row>
    <row r="52" spans="1:13" ht="15">
      <c r="A52" s="129"/>
      <c r="B52" s="132"/>
      <c r="C52" s="12" t="s">
        <v>34</v>
      </c>
      <c r="D52" s="1"/>
      <c r="E52" s="13"/>
      <c r="F52" s="13"/>
      <c r="G52" s="14"/>
      <c r="H52" s="135"/>
      <c r="I52" s="135"/>
      <c r="J52" s="135"/>
      <c r="K52" s="4">
        <v>50</v>
      </c>
      <c r="L52" s="5">
        <v>100</v>
      </c>
      <c r="M52" s="5">
        <v>200</v>
      </c>
    </row>
    <row r="53" spans="1:13" ht="15">
      <c r="A53" s="129"/>
      <c r="B53" s="132"/>
      <c r="C53" s="12" t="s">
        <v>35</v>
      </c>
      <c r="D53" s="1"/>
      <c r="E53" s="13"/>
      <c r="F53" s="13"/>
      <c r="G53" s="14"/>
      <c r="H53" s="135"/>
      <c r="I53" s="135"/>
      <c r="J53" s="135"/>
      <c r="K53" s="5">
        <v>3</v>
      </c>
      <c r="L53" s="5">
        <v>4</v>
      </c>
      <c r="M53" s="5">
        <v>5</v>
      </c>
    </row>
    <row r="54" spans="1:11" ht="15">
      <c r="A54" s="129"/>
      <c r="B54" s="132"/>
      <c r="C54" s="12" t="s">
        <v>36</v>
      </c>
      <c r="D54" s="1"/>
      <c r="E54" s="13"/>
      <c r="F54" s="13"/>
      <c r="G54" s="14"/>
      <c r="H54" s="135"/>
      <c r="I54" s="135"/>
      <c r="J54" s="135"/>
      <c r="K54" s="4">
        <f>IF(F57&gt;=K53,1,0)+IF(F57&gt;=L53,10,0)+IF(F57&gt;=M53,100,0)</f>
        <v>0</v>
      </c>
    </row>
    <row r="55" spans="1:10" ht="15">
      <c r="A55" s="129"/>
      <c r="B55" s="132"/>
      <c r="C55" s="12" t="s">
        <v>37</v>
      </c>
      <c r="D55" s="1"/>
      <c r="E55" s="13"/>
      <c r="F55" s="13"/>
      <c r="G55" s="14"/>
      <c r="H55" s="135"/>
      <c r="I55" s="135"/>
      <c r="J55" s="135"/>
    </row>
    <row r="56" spans="1:10" ht="15">
      <c r="A56" s="129"/>
      <c r="B56" s="132"/>
      <c r="C56" s="12" t="s">
        <v>38</v>
      </c>
      <c r="D56" s="1"/>
      <c r="E56" s="13"/>
      <c r="F56" s="13"/>
      <c r="G56" s="14"/>
      <c r="H56" s="135"/>
      <c r="I56" s="135"/>
      <c r="J56" s="135"/>
    </row>
    <row r="57" spans="1:10" ht="15">
      <c r="A57" s="129"/>
      <c r="B57" s="132"/>
      <c r="C57" s="12" t="s">
        <v>40</v>
      </c>
      <c r="D57" s="16"/>
      <c r="E57" s="13"/>
      <c r="F57" s="17">
        <f>IF(D52="",0,1)+IF(D53="",0,1)+IF(D54="",0,1)+IF(D55="",0,1)+IF(D56="",0,1)</f>
        <v>0</v>
      </c>
      <c r="G57" s="14"/>
      <c r="H57" s="135"/>
      <c r="I57" s="135"/>
      <c r="J57" s="135"/>
    </row>
    <row r="58" spans="1:10" ht="6.75" customHeight="1" thickBot="1">
      <c r="A58" s="130"/>
      <c r="B58" s="133"/>
      <c r="C58" s="18"/>
      <c r="D58" s="19"/>
      <c r="E58" s="19"/>
      <c r="F58" s="19"/>
      <c r="G58" s="20"/>
      <c r="H58" s="136"/>
      <c r="I58" s="136"/>
      <c r="J58" s="136"/>
    </row>
    <row r="59" spans="1:10" ht="6.75" customHeight="1">
      <c r="A59" s="128">
        <v>7</v>
      </c>
      <c r="B59" s="131" t="s">
        <v>45</v>
      </c>
      <c r="C59" s="9"/>
      <c r="D59" s="10"/>
      <c r="E59" s="10"/>
      <c r="F59" s="10"/>
      <c r="G59" s="11"/>
      <c r="H59" s="134">
        <f>IF(K63=1,K60,"")</f>
      </c>
      <c r="I59" s="134">
        <f>IF(K63=11,L60,"")</f>
      </c>
      <c r="J59" s="134">
        <f>IF(K63=111,M60,"")</f>
      </c>
    </row>
    <row r="60" spans="1:13" ht="15">
      <c r="A60" s="129"/>
      <c r="B60" s="132"/>
      <c r="C60" s="26" t="s">
        <v>41</v>
      </c>
      <c r="D60" s="3"/>
      <c r="E60" s="13"/>
      <c r="F60" s="13"/>
      <c r="G60" s="29"/>
      <c r="H60" s="135"/>
      <c r="I60" s="135"/>
      <c r="J60" s="135"/>
      <c r="K60" s="4">
        <v>50</v>
      </c>
      <c r="L60" s="5">
        <v>100</v>
      </c>
      <c r="M60" s="5">
        <v>200</v>
      </c>
    </row>
    <row r="61" spans="1:13" ht="15">
      <c r="A61" s="129"/>
      <c r="B61" s="132"/>
      <c r="C61" s="37" t="s">
        <v>184</v>
      </c>
      <c r="D61" s="2"/>
      <c r="E61" s="28"/>
      <c r="G61" s="29"/>
      <c r="H61" s="135"/>
      <c r="I61" s="135"/>
      <c r="J61" s="135"/>
      <c r="K61" s="5">
        <v>0.33</v>
      </c>
      <c r="L61" s="5">
        <v>0.5</v>
      </c>
      <c r="M61" s="5">
        <v>0.75</v>
      </c>
    </row>
    <row r="62" spans="1:13" ht="15">
      <c r="A62" s="129"/>
      <c r="B62" s="132"/>
      <c r="C62" s="37" t="s">
        <v>42</v>
      </c>
      <c r="D62" s="2"/>
      <c r="E62" s="13"/>
      <c r="F62" s="13"/>
      <c r="G62" s="29"/>
      <c r="H62" s="135"/>
      <c r="I62" s="135"/>
      <c r="J62" s="135"/>
      <c r="K62" s="5">
        <v>0</v>
      </c>
      <c r="L62" s="5">
        <v>0.33</v>
      </c>
      <c r="M62" s="5">
        <v>0.5</v>
      </c>
    </row>
    <row r="63" spans="1:11" ht="15">
      <c r="A63" s="129"/>
      <c r="B63" s="132"/>
      <c r="C63" s="26" t="s">
        <v>43</v>
      </c>
      <c r="D63" s="38"/>
      <c r="E63" s="28"/>
      <c r="F63" s="27">
        <f>IF(D61=0,0,IF(D62&gt;D61,1,D62/D61))</f>
        <v>0</v>
      </c>
      <c r="G63" s="29"/>
      <c r="H63" s="135"/>
      <c r="I63" s="135"/>
      <c r="J63" s="135"/>
      <c r="K63" s="4">
        <f>IF(F63&gt;=K61,1,IF(F64&gt;0,1,0))+IF(F63&gt;=L61,10,IF(F63&gt;=L62,IF(F64&gt;0,10,0)))+IF(F63&gt;=M61,100,IF(F63&gt;=M62,IF(F64&gt;0,100,0)))</f>
        <v>0</v>
      </c>
    </row>
    <row r="64" spans="1:10" ht="13.5" customHeight="1">
      <c r="A64" s="129"/>
      <c r="B64" s="132"/>
      <c r="C64" s="34" t="s">
        <v>44</v>
      </c>
      <c r="D64" s="33"/>
      <c r="E64" s="28"/>
      <c r="F64" s="35">
        <f>IF(D60="",0,F63-D60)</f>
        <v>0</v>
      </c>
      <c r="G64" s="29"/>
      <c r="H64" s="135"/>
      <c r="I64" s="135"/>
      <c r="J64" s="135"/>
    </row>
    <row r="65" spans="1:10" ht="6.75" customHeight="1" thickBot="1">
      <c r="A65" s="130"/>
      <c r="B65" s="133"/>
      <c r="C65" s="18"/>
      <c r="D65" s="19"/>
      <c r="E65" s="19"/>
      <c r="F65" s="19"/>
      <c r="G65" s="20"/>
      <c r="H65" s="136"/>
      <c r="I65" s="136"/>
      <c r="J65" s="136"/>
    </row>
    <row r="66" spans="1:10" ht="6.75" customHeight="1">
      <c r="A66" s="128">
        <v>8</v>
      </c>
      <c r="B66" s="131" t="s">
        <v>52</v>
      </c>
      <c r="C66" s="9"/>
      <c r="D66" s="10"/>
      <c r="E66" s="10"/>
      <c r="F66" s="10"/>
      <c r="G66" s="11"/>
      <c r="H66" s="134">
        <f>IF(K70=1,K67,"")</f>
      </c>
      <c r="I66" s="134">
        <f>IF(K70=11,L67,"")</f>
      </c>
      <c r="J66" s="134">
        <f>IF(K70=111,M67,"")</f>
      </c>
    </row>
    <row r="67" spans="1:14" ht="15" customHeight="1">
      <c r="A67" s="129"/>
      <c r="B67" s="132"/>
      <c r="C67" s="12" t="s">
        <v>49</v>
      </c>
      <c r="D67" s="21"/>
      <c r="E67" s="39" t="b">
        <v>1</v>
      </c>
      <c r="F67" s="13"/>
      <c r="G67" s="14"/>
      <c r="H67" s="135"/>
      <c r="I67" s="135"/>
      <c r="J67" s="135"/>
      <c r="K67" s="4">
        <v>25</v>
      </c>
      <c r="L67" s="5">
        <v>50</v>
      </c>
      <c r="M67" s="5">
        <v>100</v>
      </c>
      <c r="N67" s="56" t="b">
        <v>0</v>
      </c>
    </row>
    <row r="68" spans="1:14" ht="15">
      <c r="A68" s="129"/>
      <c r="B68" s="132"/>
      <c r="C68" s="12" t="s">
        <v>51</v>
      </c>
      <c r="D68" s="21"/>
      <c r="E68" s="39" t="b">
        <v>0</v>
      </c>
      <c r="F68" s="13"/>
      <c r="G68" s="14"/>
      <c r="H68" s="135"/>
      <c r="I68" s="135"/>
      <c r="J68" s="135"/>
      <c r="K68" s="5">
        <v>2</v>
      </c>
      <c r="L68" s="5">
        <v>3</v>
      </c>
      <c r="M68" s="5">
        <v>3</v>
      </c>
      <c r="N68" s="56" t="b">
        <v>0</v>
      </c>
    </row>
    <row r="69" spans="1:11" ht="15">
      <c r="A69" s="129"/>
      <c r="B69" s="132"/>
      <c r="C69" s="40" t="s">
        <v>46</v>
      </c>
      <c r="D69" s="1"/>
      <c r="E69" s="13"/>
      <c r="F69" s="13"/>
      <c r="G69" s="14"/>
      <c r="H69" s="135"/>
      <c r="I69" s="135"/>
      <c r="J69" s="135"/>
      <c r="K69" s="5"/>
    </row>
    <row r="70" spans="1:11" ht="15">
      <c r="A70" s="129"/>
      <c r="B70" s="132"/>
      <c r="C70" s="40" t="s">
        <v>47</v>
      </c>
      <c r="D70" s="1"/>
      <c r="E70" s="13"/>
      <c r="F70" s="13"/>
      <c r="G70" s="14"/>
      <c r="H70" s="135"/>
      <c r="I70" s="135"/>
      <c r="J70" s="135"/>
      <c r="K70" s="4">
        <f>IF(N67=TRUE,IF(F72&gt;=K68,1,0),0)+IF(N67=TRUE,IF(F72&gt;=L68,10,0),0)+IF(AND(N67=TRUE,N68=TRUE,F72&gt;=M68),100,0)</f>
        <v>0</v>
      </c>
    </row>
    <row r="71" spans="1:10" ht="15">
      <c r="A71" s="129"/>
      <c r="B71" s="132"/>
      <c r="C71" s="40" t="s">
        <v>48</v>
      </c>
      <c r="D71" s="1"/>
      <c r="E71" s="13"/>
      <c r="F71" s="13"/>
      <c r="G71" s="14"/>
      <c r="H71" s="135"/>
      <c r="I71" s="135"/>
      <c r="J71" s="135"/>
    </row>
    <row r="72" spans="1:10" ht="15">
      <c r="A72" s="129"/>
      <c r="B72" s="132"/>
      <c r="C72" s="12" t="s">
        <v>50</v>
      </c>
      <c r="D72" s="16"/>
      <c r="E72" s="13"/>
      <c r="F72" s="17">
        <f>IF(D69="",0,1)+IF(D70="",0,1)+IF(D71="",0,1)</f>
        <v>0</v>
      </c>
      <c r="G72" s="14"/>
      <c r="H72" s="135"/>
      <c r="I72" s="135"/>
      <c r="J72" s="135"/>
    </row>
    <row r="73" spans="1:10" ht="6.75" customHeight="1" thickBot="1">
      <c r="A73" s="130"/>
      <c r="B73" s="133"/>
      <c r="C73" s="18"/>
      <c r="D73" s="19"/>
      <c r="E73" s="19"/>
      <c r="F73" s="19"/>
      <c r="G73" s="20"/>
      <c r="H73" s="136"/>
      <c r="I73" s="136"/>
      <c r="J73" s="136"/>
    </row>
    <row r="74" spans="1:10" ht="6.75" customHeight="1">
      <c r="A74" s="128">
        <v>9</v>
      </c>
      <c r="B74" s="131" t="s">
        <v>65</v>
      </c>
      <c r="C74" s="9"/>
      <c r="D74" s="10"/>
      <c r="E74" s="10"/>
      <c r="F74" s="10"/>
      <c r="G74" s="11"/>
      <c r="H74" s="134">
        <f>IF(K78=1,K75,"")</f>
      </c>
      <c r="I74" s="134">
        <f>IF(K78=11,L75,"")</f>
      </c>
      <c r="J74" s="134">
        <f>IF(K78=111,M75,"")</f>
      </c>
    </row>
    <row r="75" spans="1:14" ht="15">
      <c r="A75" s="129"/>
      <c r="B75" s="139"/>
      <c r="C75" s="12" t="s">
        <v>53</v>
      </c>
      <c r="D75" s="21"/>
      <c r="E75" s="41" t="b">
        <v>0</v>
      </c>
      <c r="F75" s="21"/>
      <c r="G75" s="22"/>
      <c r="H75" s="135"/>
      <c r="I75" s="135"/>
      <c r="J75" s="135"/>
      <c r="K75" s="4">
        <v>25</v>
      </c>
      <c r="L75" s="5">
        <v>50</v>
      </c>
      <c r="M75" s="5">
        <v>100</v>
      </c>
      <c r="N75" s="56" t="b">
        <v>0</v>
      </c>
    </row>
    <row r="76" spans="1:14" ht="15">
      <c r="A76" s="129"/>
      <c r="B76" s="139"/>
      <c r="C76" s="12" t="s">
        <v>63</v>
      </c>
      <c r="D76" s="21"/>
      <c r="E76" s="41" t="b">
        <v>0</v>
      </c>
      <c r="F76" s="21"/>
      <c r="G76" s="22"/>
      <c r="H76" s="135"/>
      <c r="I76" s="135"/>
      <c r="J76" s="135"/>
      <c r="K76" s="5">
        <v>8</v>
      </c>
      <c r="L76" s="5">
        <v>8</v>
      </c>
      <c r="M76" s="5">
        <v>8</v>
      </c>
      <c r="N76" s="56" t="b">
        <v>0</v>
      </c>
    </row>
    <row r="77" spans="1:14" ht="15">
      <c r="A77" s="129"/>
      <c r="B77" s="139"/>
      <c r="C77" s="12" t="s">
        <v>64</v>
      </c>
      <c r="D77" s="21"/>
      <c r="E77" s="41" t="b">
        <v>0</v>
      </c>
      <c r="F77" s="21"/>
      <c r="G77" s="22"/>
      <c r="H77" s="135"/>
      <c r="I77" s="135"/>
      <c r="J77" s="135"/>
      <c r="K77" s="5"/>
      <c r="N77" s="56" t="b">
        <v>0</v>
      </c>
    </row>
    <row r="78" spans="1:11" ht="15">
      <c r="A78" s="129"/>
      <c r="B78" s="132"/>
      <c r="C78" s="40" t="s">
        <v>54</v>
      </c>
      <c r="D78" s="1"/>
      <c r="E78" s="13"/>
      <c r="F78" s="13"/>
      <c r="G78" s="14"/>
      <c r="H78" s="135"/>
      <c r="I78" s="135"/>
      <c r="J78" s="135"/>
      <c r="K78" s="4">
        <f>IF(AND(N75=TRUE,F86&gt;=K76),1,0)+IF(AND(N75=TRUE,N76=TRUE,F86&gt;=K76),10,0)+IF(AND(N75=TRUE,N76=TRUE,N77=TRUE,F86&gt;=K76),100,0)</f>
        <v>0</v>
      </c>
    </row>
    <row r="79" spans="1:10" ht="15">
      <c r="A79" s="129"/>
      <c r="B79" s="132"/>
      <c r="C79" s="40" t="s">
        <v>55</v>
      </c>
      <c r="D79" s="1"/>
      <c r="E79" s="13"/>
      <c r="F79" s="13"/>
      <c r="G79" s="14"/>
      <c r="H79" s="135"/>
      <c r="I79" s="135"/>
      <c r="J79" s="135"/>
    </row>
    <row r="80" spans="1:10" ht="15">
      <c r="A80" s="129"/>
      <c r="B80" s="132"/>
      <c r="C80" s="40" t="s">
        <v>56</v>
      </c>
      <c r="D80" s="1"/>
      <c r="E80" s="13"/>
      <c r="F80" s="13"/>
      <c r="G80" s="14"/>
      <c r="H80" s="135"/>
      <c r="I80" s="135"/>
      <c r="J80" s="135"/>
    </row>
    <row r="81" spans="1:10" ht="15">
      <c r="A81" s="129"/>
      <c r="B81" s="132"/>
      <c r="C81" s="40" t="s">
        <v>57</v>
      </c>
      <c r="D81" s="1"/>
      <c r="E81" s="13"/>
      <c r="F81" s="13"/>
      <c r="G81" s="14"/>
      <c r="H81" s="135"/>
      <c r="I81" s="135"/>
      <c r="J81" s="135"/>
    </row>
    <row r="82" spans="1:10" ht="15">
      <c r="A82" s="129"/>
      <c r="B82" s="132"/>
      <c r="C82" s="40" t="s">
        <v>58</v>
      </c>
      <c r="D82" s="1"/>
      <c r="E82" s="13"/>
      <c r="F82" s="13"/>
      <c r="G82" s="14"/>
      <c r="H82" s="135"/>
      <c r="I82" s="135"/>
      <c r="J82" s="135"/>
    </row>
    <row r="83" spans="1:10" ht="15">
      <c r="A83" s="129"/>
      <c r="B83" s="132"/>
      <c r="C83" s="40" t="s">
        <v>59</v>
      </c>
      <c r="D83" s="1"/>
      <c r="E83" s="13"/>
      <c r="F83" s="13"/>
      <c r="G83" s="14"/>
      <c r="H83" s="135"/>
      <c r="I83" s="135"/>
      <c r="J83" s="135"/>
    </row>
    <row r="84" spans="1:10" ht="15">
      <c r="A84" s="129"/>
      <c r="B84" s="132"/>
      <c r="C84" s="40" t="s">
        <v>60</v>
      </c>
      <c r="D84" s="1"/>
      <c r="E84" s="13"/>
      <c r="F84" s="13"/>
      <c r="G84" s="14"/>
      <c r="H84" s="135"/>
      <c r="I84" s="135"/>
      <c r="J84" s="135"/>
    </row>
    <row r="85" spans="1:10" ht="15">
      <c r="A85" s="129"/>
      <c r="B85" s="132"/>
      <c r="C85" s="40" t="s">
        <v>61</v>
      </c>
      <c r="D85" s="1"/>
      <c r="E85" s="13"/>
      <c r="F85" s="13"/>
      <c r="G85" s="14"/>
      <c r="H85" s="135"/>
      <c r="I85" s="135"/>
      <c r="J85" s="135"/>
    </row>
    <row r="86" spans="1:10" ht="15">
      <c r="A86" s="129"/>
      <c r="B86" s="132"/>
      <c r="C86" s="12" t="s">
        <v>62</v>
      </c>
      <c r="D86" s="16"/>
      <c r="E86" s="13"/>
      <c r="F86" s="17">
        <f>IF(D78="",0,1)+IF(D79="",0,1)+IF(D80="",0,1)+IF(D81="",0,1)+IF(D82="",0,1)+IF(D83="",0,1)+IF(D84="",0,1)+IF(D85="",0,1)</f>
        <v>0</v>
      </c>
      <c r="G86" s="14"/>
      <c r="H86" s="135"/>
      <c r="I86" s="135"/>
      <c r="J86" s="135"/>
    </row>
    <row r="87" spans="1:10" ht="6.75" customHeight="1" thickBot="1">
      <c r="A87" s="130"/>
      <c r="B87" s="133"/>
      <c r="C87" s="18"/>
      <c r="D87" s="19"/>
      <c r="E87" s="19"/>
      <c r="F87" s="19"/>
      <c r="G87" s="20"/>
      <c r="H87" s="136"/>
      <c r="I87" s="136"/>
      <c r="J87" s="136"/>
    </row>
    <row r="88" spans="1:10" ht="15" customHeight="1" thickBot="1">
      <c r="A88" s="66"/>
      <c r="B88" s="67" t="s">
        <v>75</v>
      </c>
      <c r="C88" s="68"/>
      <c r="D88" s="68"/>
      <c r="E88" s="68"/>
      <c r="F88" s="68"/>
      <c r="G88" s="68"/>
      <c r="H88" s="68"/>
      <c r="I88" s="68"/>
      <c r="J88" s="69"/>
    </row>
    <row r="89" spans="1:10" ht="6.75" customHeight="1">
      <c r="A89" s="128">
        <v>10</v>
      </c>
      <c r="B89" s="131" t="s">
        <v>70</v>
      </c>
      <c r="C89" s="9"/>
      <c r="D89" s="10"/>
      <c r="E89" s="10"/>
      <c r="F89" s="10"/>
      <c r="G89" s="11"/>
      <c r="H89" s="134">
        <f>IF(K93=1,K90,IF(K93=101,K90,""))</f>
      </c>
      <c r="I89" s="134">
        <f>IF(K93=11,L90,"")</f>
      </c>
      <c r="J89" s="134">
        <f>IF(K93=111,M90,"")</f>
      </c>
    </row>
    <row r="90" spans="1:14" ht="15">
      <c r="A90" s="129"/>
      <c r="B90" s="139"/>
      <c r="C90" s="12" t="s">
        <v>66</v>
      </c>
      <c r="D90" s="21"/>
      <c r="E90" s="41" t="b">
        <v>1</v>
      </c>
      <c r="F90" s="21"/>
      <c r="G90" s="22"/>
      <c r="H90" s="135"/>
      <c r="I90" s="135"/>
      <c r="J90" s="135"/>
      <c r="K90" s="4">
        <v>50</v>
      </c>
      <c r="L90" s="5">
        <v>100</v>
      </c>
      <c r="M90" s="5">
        <v>200</v>
      </c>
      <c r="N90" s="56" t="b">
        <v>0</v>
      </c>
    </row>
    <row r="91" spans="1:14" ht="15">
      <c r="A91" s="129"/>
      <c r="B91" s="132"/>
      <c r="C91" s="12" t="s">
        <v>67</v>
      </c>
      <c r="D91" s="21"/>
      <c r="E91" s="39" t="b">
        <v>1</v>
      </c>
      <c r="F91" s="13"/>
      <c r="G91" s="14"/>
      <c r="H91" s="135"/>
      <c r="I91" s="135"/>
      <c r="J91" s="135"/>
      <c r="K91" s="5">
        <v>3</v>
      </c>
      <c r="L91" s="5">
        <v>3</v>
      </c>
      <c r="M91" s="5">
        <v>3</v>
      </c>
      <c r="N91" s="56" t="b">
        <v>0</v>
      </c>
    </row>
    <row r="92" spans="1:14" ht="15">
      <c r="A92" s="129"/>
      <c r="B92" s="132"/>
      <c r="C92" s="12" t="s">
        <v>189</v>
      </c>
      <c r="D92" s="21"/>
      <c r="E92" s="39" t="b">
        <v>1</v>
      </c>
      <c r="F92" s="13"/>
      <c r="G92" s="14"/>
      <c r="H92" s="135"/>
      <c r="I92" s="135"/>
      <c r="J92" s="135"/>
      <c r="K92" s="5"/>
      <c r="N92" s="56" t="b">
        <v>0</v>
      </c>
    </row>
    <row r="93" spans="1:11" ht="15">
      <c r="A93" s="129"/>
      <c r="B93" s="132"/>
      <c r="C93" s="37" t="s">
        <v>68</v>
      </c>
      <c r="D93" s="2"/>
      <c r="E93" s="13"/>
      <c r="F93" s="13"/>
      <c r="G93" s="14"/>
      <c r="H93" s="135"/>
      <c r="I93" s="135"/>
      <c r="J93" s="135"/>
      <c r="K93" s="4">
        <f>IF(AND(N90=TRUE,N91=TRUE,D93&gt;=K91),1,0)+IF(N92=TRUE,10,0)+IF(AND(D94&gt;=1,D95&gt;=D94),100,0)</f>
        <v>0</v>
      </c>
    </row>
    <row r="94" spans="1:10" ht="15">
      <c r="A94" s="129"/>
      <c r="B94" s="132"/>
      <c r="C94" s="37" t="s">
        <v>69</v>
      </c>
      <c r="D94" s="2"/>
      <c r="E94" s="13"/>
      <c r="F94" s="13"/>
      <c r="G94" s="14"/>
      <c r="H94" s="135"/>
      <c r="I94" s="135"/>
      <c r="J94" s="135"/>
    </row>
    <row r="95" spans="1:10" ht="15">
      <c r="A95" s="129"/>
      <c r="B95" s="132"/>
      <c r="C95" s="37" t="s">
        <v>185</v>
      </c>
      <c r="D95" s="2"/>
      <c r="E95" s="13"/>
      <c r="F95" s="13"/>
      <c r="G95" s="14"/>
      <c r="H95" s="135"/>
      <c r="I95" s="135"/>
      <c r="J95" s="135"/>
    </row>
    <row r="96" spans="1:10" ht="6.75" customHeight="1" thickBot="1">
      <c r="A96" s="130"/>
      <c r="B96" s="133"/>
      <c r="C96" s="18"/>
      <c r="D96" s="19"/>
      <c r="E96" s="19"/>
      <c r="F96" s="19"/>
      <c r="G96" s="20"/>
      <c r="H96" s="136"/>
      <c r="I96" s="136"/>
      <c r="J96" s="136"/>
    </row>
    <row r="97" spans="1:10" ht="6.75" customHeight="1">
      <c r="A97" s="128">
        <v>11</v>
      </c>
      <c r="B97" s="131" t="s">
        <v>157</v>
      </c>
      <c r="C97" s="9"/>
      <c r="D97" s="10"/>
      <c r="E97" s="10"/>
      <c r="F97" s="10"/>
      <c r="G97" s="11"/>
      <c r="H97" s="134">
        <f>IF(K101=1,K98,IF(K101=101,K98,""))</f>
      </c>
      <c r="I97" s="134">
        <f>IF(K101=11,L98,"")</f>
      </c>
      <c r="J97" s="134">
        <f>IF(K101=111,M98,"")</f>
      </c>
    </row>
    <row r="98" spans="1:14" ht="15">
      <c r="A98" s="129"/>
      <c r="B98" s="139"/>
      <c r="C98" s="40" t="s">
        <v>186</v>
      </c>
      <c r="D98" s="21"/>
      <c r="E98" s="41" t="b">
        <v>1</v>
      </c>
      <c r="F98" s="21"/>
      <c r="G98" s="22"/>
      <c r="H98" s="135"/>
      <c r="I98" s="135"/>
      <c r="J98" s="135"/>
      <c r="K98" s="4">
        <v>50</v>
      </c>
      <c r="L98" s="5">
        <v>100</v>
      </c>
      <c r="M98" s="5">
        <v>200</v>
      </c>
      <c r="N98" s="56" t="b">
        <v>0</v>
      </c>
    </row>
    <row r="99" spans="1:14" ht="15">
      <c r="A99" s="129"/>
      <c r="B99" s="139"/>
      <c r="C99" s="40" t="s">
        <v>187</v>
      </c>
      <c r="D99" s="21"/>
      <c r="E99" s="41" t="b">
        <v>1</v>
      </c>
      <c r="F99" s="21"/>
      <c r="G99" s="22"/>
      <c r="H99" s="135"/>
      <c r="I99" s="135"/>
      <c r="J99" s="135"/>
      <c r="K99" s="5"/>
      <c r="M99" s="5">
        <v>0.6666666</v>
      </c>
      <c r="N99" s="56" t="b">
        <v>0</v>
      </c>
    </row>
    <row r="100" spans="1:14" ht="15">
      <c r="A100" s="129"/>
      <c r="B100" s="132"/>
      <c r="C100" s="40" t="s">
        <v>188</v>
      </c>
      <c r="D100" s="21"/>
      <c r="E100" s="13"/>
      <c r="F100" s="13"/>
      <c r="G100" s="14"/>
      <c r="H100" s="135"/>
      <c r="I100" s="135"/>
      <c r="J100" s="135"/>
      <c r="K100" s="5"/>
      <c r="N100" s="56" t="b">
        <v>0</v>
      </c>
    </row>
    <row r="101" spans="1:11" ht="15">
      <c r="A101" s="129"/>
      <c r="B101" s="132"/>
      <c r="C101" s="37" t="s">
        <v>71</v>
      </c>
      <c r="D101" s="2"/>
      <c r="E101" s="13"/>
      <c r="F101" s="13"/>
      <c r="G101" s="14"/>
      <c r="H101" s="135"/>
      <c r="I101" s="135"/>
      <c r="J101" s="135"/>
      <c r="K101" s="4">
        <f>IF(OR(N98=TRUE,N99=TRUE,N100=TRUE),1,0)+IF(AND(N90=TRUE,N98=TRUE,D101&gt;=1,D102&gt;=D101),10,0)+IF(AND(F103&gt;=1,F105&gt;=M99),100,0)</f>
        <v>0</v>
      </c>
    </row>
    <row r="102" spans="1:10" ht="15">
      <c r="A102" s="129"/>
      <c r="B102" s="132"/>
      <c r="C102" s="40" t="s">
        <v>72</v>
      </c>
      <c r="D102" s="2"/>
      <c r="E102" s="13"/>
      <c r="F102" s="13"/>
      <c r="G102" s="14"/>
      <c r="H102" s="135"/>
      <c r="I102" s="135"/>
      <c r="J102" s="135"/>
    </row>
    <row r="103" spans="1:10" ht="15">
      <c r="A103" s="129"/>
      <c r="B103" s="132"/>
      <c r="C103" s="37" t="s">
        <v>68</v>
      </c>
      <c r="D103" s="42"/>
      <c r="E103" s="13"/>
      <c r="F103" s="17">
        <f>D93</f>
        <v>0</v>
      </c>
      <c r="G103" s="14"/>
      <c r="H103" s="135"/>
      <c r="I103" s="135"/>
      <c r="J103" s="135"/>
    </row>
    <row r="104" spans="1:10" ht="13.5" customHeight="1">
      <c r="A104" s="129"/>
      <c r="B104" s="132"/>
      <c r="C104" s="40" t="s">
        <v>72</v>
      </c>
      <c r="D104" s="2"/>
      <c r="E104" s="13"/>
      <c r="F104" s="13"/>
      <c r="G104" s="14"/>
      <c r="H104" s="135"/>
      <c r="I104" s="135"/>
      <c r="J104" s="135"/>
    </row>
    <row r="105" spans="1:10" ht="15">
      <c r="A105" s="129"/>
      <c r="B105" s="132"/>
      <c r="C105" s="112" t="s">
        <v>156</v>
      </c>
      <c r="D105" s="16"/>
      <c r="E105" s="13"/>
      <c r="F105" s="27">
        <f>IF(F103=0,0,IF(D104&gt;F103,1,D104/F103))</f>
        <v>0</v>
      </c>
      <c r="G105" s="14"/>
      <c r="H105" s="135"/>
      <c r="I105" s="135"/>
      <c r="J105" s="135"/>
    </row>
    <row r="106" spans="1:10" ht="6.75" customHeight="1" thickBot="1">
      <c r="A106" s="130"/>
      <c r="B106" s="133"/>
      <c r="C106" s="18"/>
      <c r="D106" s="19"/>
      <c r="E106" s="19"/>
      <c r="F106" s="19"/>
      <c r="G106" s="20"/>
      <c r="H106" s="136"/>
      <c r="I106" s="136"/>
      <c r="J106" s="136"/>
    </row>
    <row r="107" spans="1:10" ht="15" customHeight="1" thickBot="1">
      <c r="A107" s="66"/>
      <c r="B107" s="68"/>
      <c r="C107" s="68"/>
      <c r="D107" s="68"/>
      <c r="E107" s="68"/>
      <c r="F107" s="68"/>
      <c r="G107" s="68"/>
      <c r="H107" s="68"/>
      <c r="I107" s="68"/>
      <c r="J107" s="69"/>
    </row>
    <row r="108" spans="8:10" ht="15">
      <c r="H108" s="43">
        <f>SUM(H6:H106)</f>
        <v>0</v>
      </c>
      <c r="I108" s="43">
        <f>SUM(I6:I106)</f>
        <v>0</v>
      </c>
      <c r="J108" s="43">
        <f>SUM(J6:J106)</f>
        <v>0</v>
      </c>
    </row>
    <row r="109" spans="1:13" ht="15.75" thickBot="1">
      <c r="A109" s="44">
        <f>IF(D109=1,"®","")</f>
      </c>
      <c r="B109" s="45" t="s">
        <v>82</v>
      </c>
      <c r="C109" s="46"/>
      <c r="D109" s="47">
        <f>IF(AND(J109&gt;=K109,J111&gt;=K111),1,0)+IF(AND(J109&gt;=L109,J111&gt;=L111),10,0)+IF(AND(J109&gt;=M109,J111&gt;=M111),100,0)</f>
        <v>0</v>
      </c>
      <c r="F109" s="48" t="s">
        <v>85</v>
      </c>
      <c r="G109" s="48"/>
      <c r="H109" s="48"/>
      <c r="I109" s="48"/>
      <c r="J109" s="49">
        <f>H108+I108+J108</f>
        <v>0</v>
      </c>
      <c r="K109" s="4">
        <v>525</v>
      </c>
      <c r="L109" s="5">
        <v>800</v>
      </c>
      <c r="M109" s="5">
        <v>1050</v>
      </c>
    </row>
    <row r="110" spans="1:10" ht="15">
      <c r="A110" s="44">
        <f>IF(D109=11,"®","")</f>
      </c>
      <c r="B110" s="45" t="s">
        <v>83</v>
      </c>
      <c r="C110" s="46"/>
      <c r="D110" s="50"/>
      <c r="E110" s="48"/>
      <c r="F110" s="51"/>
      <c r="G110" s="51"/>
      <c r="H110" s="52">
        <f>COUNTIF(H6:H106,"&gt;0")</f>
        <v>0</v>
      </c>
      <c r="I110" s="52">
        <f>COUNTIF(I6:I106,"&gt;0")</f>
        <v>0</v>
      </c>
      <c r="J110" s="52">
        <f>COUNTIF(J6:J106,"&gt;0")</f>
        <v>0</v>
      </c>
    </row>
    <row r="111" spans="1:13" ht="15.75" thickBot="1">
      <c r="A111" s="44">
        <f>IF(D109=111,"®","")</f>
      </c>
      <c r="B111" s="45" t="s">
        <v>84</v>
      </c>
      <c r="C111" s="46"/>
      <c r="D111" s="46"/>
      <c r="F111" s="48" t="s">
        <v>86</v>
      </c>
      <c r="G111" s="51"/>
      <c r="I111" s="53"/>
      <c r="J111" s="54">
        <f>H110+I110+J110</f>
        <v>0</v>
      </c>
      <c r="K111" s="4">
        <v>7</v>
      </c>
      <c r="L111" s="5">
        <v>8</v>
      </c>
      <c r="M111" s="5">
        <v>8</v>
      </c>
    </row>
    <row r="113" ht="20.25">
      <c r="B113" s="55"/>
    </row>
  </sheetData>
  <sheetProtection password="C664" sheet="1" selectLockedCells="1"/>
  <mergeCells count="57">
    <mergeCell ref="A97:A106"/>
    <mergeCell ref="B97:B106"/>
    <mergeCell ref="H97:H106"/>
    <mergeCell ref="I97:I106"/>
    <mergeCell ref="J97:J106"/>
    <mergeCell ref="A74:A87"/>
    <mergeCell ref="B74:B87"/>
    <mergeCell ref="H74:H87"/>
    <mergeCell ref="I74:I87"/>
    <mergeCell ref="J74:J87"/>
    <mergeCell ref="A89:A96"/>
    <mergeCell ref="B89:B96"/>
    <mergeCell ref="H89:H96"/>
    <mergeCell ref="I89:I96"/>
    <mergeCell ref="J89:J96"/>
    <mergeCell ref="J51:J58"/>
    <mergeCell ref="A51:A58"/>
    <mergeCell ref="B51:B58"/>
    <mergeCell ref="H51:H58"/>
    <mergeCell ref="I51:I58"/>
    <mergeCell ref="A29:A35"/>
    <mergeCell ref="B29:B35"/>
    <mergeCell ref="H29:H35"/>
    <mergeCell ref="I29:I35"/>
    <mergeCell ref="J29:J35"/>
    <mergeCell ref="A18:A28"/>
    <mergeCell ref="H18:H28"/>
    <mergeCell ref="A1:J1"/>
    <mergeCell ref="A2:J2"/>
    <mergeCell ref="A36:A44"/>
    <mergeCell ref="B36:B44"/>
    <mergeCell ref="H36:H44"/>
    <mergeCell ref="I36:I44"/>
    <mergeCell ref="J36:J44"/>
    <mergeCell ref="I18:I28"/>
    <mergeCell ref="J18:J28"/>
    <mergeCell ref="B18:B28"/>
    <mergeCell ref="A59:A65"/>
    <mergeCell ref="B59:B65"/>
    <mergeCell ref="H59:H65"/>
    <mergeCell ref="I59:I65"/>
    <mergeCell ref="J59:J65"/>
    <mergeCell ref="A6:A16"/>
    <mergeCell ref="B6:B16"/>
    <mergeCell ref="H6:H16"/>
    <mergeCell ref="I6:I16"/>
    <mergeCell ref="J6:J16"/>
    <mergeCell ref="A66:A73"/>
    <mergeCell ref="B66:B73"/>
    <mergeCell ref="H66:H73"/>
    <mergeCell ref="I66:I73"/>
    <mergeCell ref="J66:J73"/>
    <mergeCell ref="A46:A50"/>
    <mergeCell ref="B46:B50"/>
    <mergeCell ref="H46:H50"/>
    <mergeCell ref="I46:I50"/>
    <mergeCell ref="J46:J50"/>
  </mergeCells>
  <dataValidations count="19">
    <dataValidation type="date" allowBlank="1" showInputMessage="1" showErrorMessage="1" errorTitle="Date Out of Range" error="Date must be during 2016." sqref="D78:D85">
      <formula1>42370</formula1>
      <formula2>42735</formula2>
    </dataValidation>
    <dataValidation type="whole" operator="greaterThanOrEqual" allowBlank="1" showInputMessage="1" showErrorMessage="1" errorTitle="Number Invalid" error="Must be whole number." sqref="D37 D93 D22:D23 D48 D61:D62">
      <formula1>0</formula1>
    </dataValidation>
    <dataValidation type="decimal" allowBlank="1" showInputMessage="1" showErrorMessage="1" errorTitle="Percent" error="Enter percent between 0 and 100." sqref="D60">
      <formula1>0</formula1>
      <formula2>1</formula2>
    </dataValidation>
    <dataValidation type="whole" operator="greaterThanOrEqual" allowBlank="1" showInputMessage="1" showErrorMessage="1" errorTitle="Number Invalid" error="Must be whole number." sqref="D94">
      <formula1>1</formula1>
    </dataValidation>
    <dataValidation type="whole" allowBlank="1" showInputMessage="1" showErrorMessage="1" errorTitle="Number Invalid" error="Must be whole number thst is not greater than the number of dens." sqref="D95">
      <formula1>0</formula1>
      <formula2>D94</formula2>
    </dataValidation>
    <dataValidation type="whole" allowBlank="1" showInputMessage="1" showErrorMessage="1" errorTitle="Number Invalid" error="Must be whole number not greater than the total number of den leaders." sqref="D101">
      <formula1>0</formula1>
      <formula2>D100</formula2>
    </dataValidation>
    <dataValidation type="whole" allowBlank="1" showInputMessage="1" showErrorMessage="1" errorTitle="Number Invalid" error="Must be whole number not greater than the total number of den leaders." sqref="D102">
      <formula1>0</formula1>
      <formula2>D100</formula2>
    </dataValidation>
    <dataValidation type="whole" allowBlank="1" showInputMessage="1" showErrorMessage="1" errorTitle="Number Invalid" error="Must be whole number not greater than the total number of committee members." sqref="D104">
      <formula1>0</formula1>
      <formula2>F103</formula2>
    </dataValidation>
    <dataValidation type="whole" allowBlank="1" showInputMessage="1" showErrorMessage="1" errorTitle="Number Invalid" error="Must be whole number that is no greater than the end of charter membership. (Cell F30)" sqref="D31">
      <formula1>0</formula1>
      <formula2>F30</formula2>
    </dataValidation>
    <dataValidation type="whole" allowBlank="1" showInputMessage="1" showErrorMessage="1" errorTitle="Number Invalid" error="Must be whole number no greater than the total number of second year Webelos. (Cell D39)" sqref="D38">
      <formula1>0</formula1>
      <formula2>D37</formula2>
    </dataValidation>
    <dataValidation type="whole" operator="greaterThanOrEqual" allowBlank="1" showInputMessage="1" showErrorMessage="1" errorTitle="Number Invalid" error="Must be whole number not greater than the total registered.  (C21+C22+C23)" sqref="D24">
      <formula1>0</formula1>
    </dataValidation>
    <dataValidation type="whole" operator="greaterThanOrEqual" allowBlank="1" showInputMessage="1" showErrorMessage="1" errorTitle="Number Invalid" error="Must be whole number not greater than the total number registered.  (Cell C21 + C22 + C23 - C24)" sqref="D25">
      <formula1>0</formula1>
    </dataValidation>
    <dataValidation type="date" allowBlank="1" showInputMessage="1" showErrorMessage="1" promptTitle="Recruitment Event" prompt="Enter date in 2016 prior to October 31." errorTitle="Date Out of Range" error="Date must be in 2016 prior to October 31." sqref="D19">
      <formula1>42370</formula1>
      <formula2>42674</formula2>
    </dataValidation>
    <dataValidation type="whole" operator="greaterThanOrEqual" allowBlank="1" showInputMessage="1" showErrorMessage="1" error="Current membership cannot be less than zero." sqref="F26">
      <formula1>0</formula1>
    </dataValidation>
    <dataValidation type="date" allowBlank="1" showInputMessage="1" showErrorMessage="1" errorTitle="Date Out of Range" error="Date must be during 2016." sqref="D7:D14 D40:D41 D52:D56 D69:D71">
      <formula1>42370</formula1>
      <formula2>42735</formula2>
    </dataValidation>
    <dataValidation type="whole" operator="greaterThanOrEqual" allowBlank="1" showInputMessage="1" showErrorMessage="1" promptTitle="Youth Registered at End of Year" prompt="For most units this will be total at the end of the charter year." errorTitle="Number Invalid" error="Must be whole number." sqref="D20">
      <formula1>0</formula1>
    </dataValidation>
    <dataValidation type="whole" operator="greaterThanOrEqual" allowBlank="1" showInputMessage="1" showErrorMessage="1" prompt="Scouts dropped at recharter who register in a troop should be not be counted here, but included on the next line." errorTitle="Number Invalid" error="Must be whole number." sqref="D21">
      <formula1>0</formula1>
    </dataValidation>
    <dataValidation type="whole" allowBlank="1" showInputMessage="1" showErrorMessage="1" errorTitle="Number Invalid" error="Must be whole number that is no greater than the number elibile to retain. (Cell F32)" sqref="D33">
      <formula1>0</formula1>
      <formula2>F32</formula2>
    </dataValidation>
    <dataValidation type="whole" operator="greaterThan" allowBlank="1" showInputMessage="1" showErrorMessage="1" errorTitle="Number Invalid" error="Must be whole number." sqref="D30">
      <formula1>0</formula1>
    </dataValidation>
  </dataValidations>
  <printOptions horizontalCentered="1"/>
  <pageMargins left="0.4" right="0.4" top="0.5" bottom="0.5" header="0.3" footer="0.3"/>
  <pageSetup fitToHeight="2" orientation="portrait" scale="77" r:id="rId3"/>
  <rowBreaks count="1" manualBreakCount="1">
    <brk id="65"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38"/>
  <sheetViews>
    <sheetView showGridLines="0" workbookViewId="0" topLeftCell="A1">
      <selection activeCell="A3" sqref="A3"/>
    </sheetView>
  </sheetViews>
  <sheetFormatPr defaultColWidth="9.140625" defaultRowHeight="15"/>
  <cols>
    <col min="1" max="1" width="6.8515625" style="74" customWidth="1"/>
    <col min="2" max="2" width="41.00390625" style="73" customWidth="1"/>
    <col min="3" max="5" width="25.7109375" style="75" customWidth="1"/>
    <col min="6" max="8" width="9.140625" style="73" customWidth="1"/>
    <col min="9" max="11" width="9.140625" style="73" hidden="1" customWidth="1"/>
    <col min="12" max="16384" width="9.140625" style="73" customWidth="1"/>
  </cols>
  <sheetData>
    <row r="1" spans="1:8" s="72" customFormat="1" ht="30" customHeight="1">
      <c r="A1" s="143" t="str">
        <f>"Pack "&amp;'Setup &amp; Instructions'!C5&amp;" of "&amp;'Setup &amp; Instructions'!C7&amp;" District"</f>
        <v>Pack  of  District</v>
      </c>
      <c r="B1" s="143"/>
      <c r="C1" s="143"/>
      <c r="D1" s="143"/>
      <c r="E1" s="143"/>
      <c r="F1" s="143"/>
      <c r="G1" s="143"/>
      <c r="H1" s="143"/>
    </row>
    <row r="2" spans="1:8" ht="24">
      <c r="A2" s="144" t="s">
        <v>166</v>
      </c>
      <c r="B2" s="144"/>
      <c r="C2" s="144"/>
      <c r="D2" s="144"/>
      <c r="E2" s="144"/>
      <c r="F2" s="144"/>
      <c r="G2" s="144"/>
      <c r="H2" s="144"/>
    </row>
    <row r="3" ht="14.25" thickBot="1"/>
    <row r="4" spans="1:8" ht="36.75" customHeight="1" thickBot="1">
      <c r="A4" s="145" t="s">
        <v>87</v>
      </c>
      <c r="B4" s="76" t="s">
        <v>0</v>
      </c>
      <c r="C4" s="77" t="s">
        <v>88</v>
      </c>
      <c r="D4" s="77" t="s">
        <v>89</v>
      </c>
      <c r="E4" s="77" t="s">
        <v>90</v>
      </c>
      <c r="F4" s="77" t="s">
        <v>1</v>
      </c>
      <c r="G4" s="77" t="s">
        <v>2</v>
      </c>
      <c r="H4" s="78" t="s">
        <v>3</v>
      </c>
    </row>
    <row r="5" spans="1:8" ht="21.75" customHeight="1">
      <c r="A5" s="146"/>
      <c r="B5" s="79" t="s">
        <v>73</v>
      </c>
      <c r="C5" s="141"/>
      <c r="D5" s="140"/>
      <c r="E5" s="140"/>
      <c r="F5" s="140" t="s">
        <v>91</v>
      </c>
      <c r="G5" s="140"/>
      <c r="H5" s="80">
        <v>200</v>
      </c>
    </row>
    <row r="6" spans="1:11" ht="69" customHeight="1">
      <c r="A6" s="81" t="s">
        <v>92</v>
      </c>
      <c r="B6" s="82" t="s">
        <v>93</v>
      </c>
      <c r="C6" s="83" t="s">
        <v>94</v>
      </c>
      <c r="D6" s="83" t="s">
        <v>95</v>
      </c>
      <c r="E6" s="115" t="s">
        <v>167</v>
      </c>
      <c r="F6" s="84">
        <v>50</v>
      </c>
      <c r="G6" s="84">
        <v>100</v>
      </c>
      <c r="H6" s="85">
        <v>200</v>
      </c>
      <c r="I6" s="73">
        <f>'Data Entry'!H6</f>
      </c>
      <c r="J6" s="73">
        <f>'Data Entry'!I6:I16</f>
      </c>
      <c r="K6" s="73">
        <f>'Data Entry'!J6:J16</f>
      </c>
    </row>
    <row r="7" spans="1:8" ht="21.75" customHeight="1">
      <c r="A7" s="86" t="s">
        <v>96</v>
      </c>
      <c r="B7" s="79" t="s">
        <v>74</v>
      </c>
      <c r="C7" s="141"/>
      <c r="D7" s="142"/>
      <c r="E7" s="142"/>
      <c r="F7" s="140" t="s">
        <v>91</v>
      </c>
      <c r="G7" s="140"/>
      <c r="H7" s="80">
        <v>500</v>
      </c>
    </row>
    <row r="8" spans="1:11" ht="63" customHeight="1">
      <c r="A8" s="81" t="s">
        <v>97</v>
      </c>
      <c r="B8" s="87" t="s">
        <v>98</v>
      </c>
      <c r="C8" s="84" t="s">
        <v>99</v>
      </c>
      <c r="D8" s="83" t="s">
        <v>100</v>
      </c>
      <c r="E8" s="83" t="s">
        <v>101</v>
      </c>
      <c r="F8" s="84">
        <v>50</v>
      </c>
      <c r="G8" s="84">
        <v>100</v>
      </c>
      <c r="H8" s="85">
        <v>200</v>
      </c>
      <c r="I8" s="73">
        <f>'Data Entry'!H18</f>
      </c>
      <c r="J8" s="73">
        <f>'Data Entry'!I18</f>
      </c>
      <c r="K8" s="73">
        <f>'Data Entry'!J18</f>
      </c>
    </row>
    <row r="9" spans="1:11" ht="55.5" customHeight="1">
      <c r="A9" s="81" t="s">
        <v>102</v>
      </c>
      <c r="B9" s="88" t="s">
        <v>103</v>
      </c>
      <c r="C9" s="116" t="s">
        <v>168</v>
      </c>
      <c r="D9" s="115" t="s">
        <v>169</v>
      </c>
      <c r="E9" s="115" t="s">
        <v>170</v>
      </c>
      <c r="F9" s="84">
        <v>50</v>
      </c>
      <c r="G9" s="84">
        <v>100</v>
      </c>
      <c r="H9" s="85">
        <v>200</v>
      </c>
      <c r="I9" s="73">
        <f>'Data Entry'!H29</f>
      </c>
      <c r="J9" s="73">
        <f>'Data Entry'!I29</f>
      </c>
      <c r="K9" s="73">
        <f>'Data Entry'!J29</f>
      </c>
    </row>
    <row r="10" spans="1:11" ht="58.5" customHeight="1">
      <c r="A10" s="81" t="s">
        <v>104</v>
      </c>
      <c r="B10" s="89" t="s">
        <v>105</v>
      </c>
      <c r="C10" s="115" t="s">
        <v>106</v>
      </c>
      <c r="D10" s="115" t="s">
        <v>107</v>
      </c>
      <c r="E10" s="115" t="s">
        <v>171</v>
      </c>
      <c r="F10" s="84">
        <v>25</v>
      </c>
      <c r="G10" s="84">
        <v>50</v>
      </c>
      <c r="H10" s="85">
        <v>100</v>
      </c>
      <c r="I10" s="73">
        <f>'Data Entry'!H36</f>
      </c>
      <c r="J10" s="73">
        <f>'Data Entry'!I36</f>
      </c>
      <c r="K10" s="73">
        <f>'Data Entry'!J36</f>
      </c>
    </row>
    <row r="11" spans="1:8" ht="21.75" customHeight="1">
      <c r="A11" s="86" t="s">
        <v>96</v>
      </c>
      <c r="B11" s="79" t="s">
        <v>76</v>
      </c>
      <c r="C11" s="141"/>
      <c r="D11" s="142"/>
      <c r="E11" s="142"/>
      <c r="F11" s="140" t="s">
        <v>91</v>
      </c>
      <c r="G11" s="140"/>
      <c r="H11" s="90">
        <v>900</v>
      </c>
    </row>
    <row r="12" spans="1:11" ht="45.75" customHeight="1">
      <c r="A12" s="81" t="s">
        <v>108</v>
      </c>
      <c r="B12" s="91" t="s">
        <v>109</v>
      </c>
      <c r="C12" s="116" t="s">
        <v>172</v>
      </c>
      <c r="D12" s="116" t="s">
        <v>173</v>
      </c>
      <c r="E12" s="116" t="s">
        <v>174</v>
      </c>
      <c r="F12" s="84">
        <v>100</v>
      </c>
      <c r="G12" s="84">
        <v>200</v>
      </c>
      <c r="H12" s="85">
        <v>300</v>
      </c>
      <c r="I12" s="73">
        <f>'Data Entry'!H46</f>
      </c>
      <c r="J12" s="73">
        <f>'Data Entry'!I46</f>
      </c>
      <c r="K12" s="73">
        <f>'Data Entry'!J46</f>
      </c>
    </row>
    <row r="13" spans="1:11" ht="57.75" customHeight="1">
      <c r="A13" s="81" t="s">
        <v>110</v>
      </c>
      <c r="B13" s="92" t="s">
        <v>111</v>
      </c>
      <c r="C13" s="116" t="s">
        <v>112</v>
      </c>
      <c r="D13" s="116" t="s">
        <v>113</v>
      </c>
      <c r="E13" s="116" t="s">
        <v>114</v>
      </c>
      <c r="F13" s="84">
        <v>50</v>
      </c>
      <c r="G13" s="84">
        <v>100</v>
      </c>
      <c r="H13" s="85">
        <v>200</v>
      </c>
      <c r="I13" s="73">
        <f>'Data Entry'!H51</f>
      </c>
      <c r="J13" s="73">
        <f>'Data Entry'!I51</f>
      </c>
      <c r="K13" s="73">
        <f>'Data Entry'!J51</f>
      </c>
    </row>
    <row r="14" spans="1:11" ht="56.25" customHeight="1">
      <c r="A14" s="81" t="s">
        <v>115</v>
      </c>
      <c r="B14" s="92" t="s">
        <v>116</v>
      </c>
      <c r="C14" s="116" t="s">
        <v>117</v>
      </c>
      <c r="D14" s="115" t="s">
        <v>118</v>
      </c>
      <c r="E14" s="115" t="s">
        <v>119</v>
      </c>
      <c r="F14" s="84">
        <v>50</v>
      </c>
      <c r="G14" s="84">
        <v>100</v>
      </c>
      <c r="H14" s="85">
        <v>200</v>
      </c>
      <c r="I14" s="73">
        <f>'Data Entry'!H59</f>
      </c>
      <c r="J14" s="73">
        <f>'Data Entry'!I59</f>
      </c>
      <c r="K14" s="73">
        <f>'Data Entry'!J59</f>
      </c>
    </row>
    <row r="15" spans="1:11" ht="46.5" customHeight="1">
      <c r="A15" s="81" t="s">
        <v>120</v>
      </c>
      <c r="B15" s="91" t="s">
        <v>121</v>
      </c>
      <c r="C15" s="116" t="s">
        <v>122</v>
      </c>
      <c r="D15" s="116" t="s">
        <v>123</v>
      </c>
      <c r="E15" s="116" t="s">
        <v>124</v>
      </c>
      <c r="F15" s="84">
        <v>25</v>
      </c>
      <c r="G15" s="84">
        <v>50</v>
      </c>
      <c r="H15" s="85">
        <v>100</v>
      </c>
      <c r="I15" s="73">
        <f>'Data Entry'!H66</f>
      </c>
      <c r="J15" s="73">
        <f>'Data Entry'!I66</f>
      </c>
      <c r="K15" s="73">
        <f>'Data Entry'!J66</f>
      </c>
    </row>
    <row r="16" spans="1:11" ht="48.75" customHeight="1">
      <c r="A16" s="81" t="s">
        <v>125</v>
      </c>
      <c r="B16" s="91" t="s">
        <v>126</v>
      </c>
      <c r="C16" s="115" t="s">
        <v>127</v>
      </c>
      <c r="D16" s="115" t="s">
        <v>128</v>
      </c>
      <c r="E16" s="115" t="s">
        <v>129</v>
      </c>
      <c r="F16" s="84">
        <v>25</v>
      </c>
      <c r="G16" s="84">
        <v>50</v>
      </c>
      <c r="H16" s="85">
        <v>100</v>
      </c>
      <c r="I16" s="73">
        <f>'Data Entry'!H74</f>
      </c>
      <c r="J16" s="73">
        <f>'Data Entry'!I74</f>
      </c>
      <c r="K16" s="73">
        <f>'Data Entry'!J74</f>
      </c>
    </row>
    <row r="17" spans="1:8" ht="21.75" customHeight="1">
      <c r="A17" s="86" t="s">
        <v>96</v>
      </c>
      <c r="B17" s="79" t="s">
        <v>130</v>
      </c>
      <c r="C17" s="141"/>
      <c r="D17" s="142"/>
      <c r="E17" s="142"/>
      <c r="F17" s="140" t="s">
        <v>91</v>
      </c>
      <c r="G17" s="140"/>
      <c r="H17" s="80">
        <v>400</v>
      </c>
    </row>
    <row r="18" spans="1:11" ht="59.25" customHeight="1">
      <c r="A18" s="81" t="s">
        <v>131</v>
      </c>
      <c r="B18" s="91" t="s">
        <v>132</v>
      </c>
      <c r="C18" s="116" t="s">
        <v>133</v>
      </c>
      <c r="D18" s="116" t="s">
        <v>175</v>
      </c>
      <c r="E18" s="115" t="s">
        <v>176</v>
      </c>
      <c r="F18" s="84">
        <v>50</v>
      </c>
      <c r="G18" s="84">
        <v>100</v>
      </c>
      <c r="H18" s="85">
        <v>200</v>
      </c>
      <c r="I18" s="73">
        <f>'Data Entry'!H89</f>
      </c>
      <c r="J18" s="73">
        <f>'Data Entry'!I89</f>
      </c>
      <c r="K18" s="73">
        <f>'Data Entry'!J89</f>
      </c>
    </row>
    <row r="19" spans="1:11" ht="81.75" customHeight="1" thickBot="1">
      <c r="A19" s="93" t="s">
        <v>134</v>
      </c>
      <c r="B19" s="94" t="s">
        <v>158</v>
      </c>
      <c r="C19" s="117" t="s">
        <v>177</v>
      </c>
      <c r="D19" s="118" t="s">
        <v>135</v>
      </c>
      <c r="E19" s="118" t="s">
        <v>136</v>
      </c>
      <c r="F19" s="95">
        <v>50</v>
      </c>
      <c r="G19" s="95">
        <v>100</v>
      </c>
      <c r="H19" s="96">
        <v>200</v>
      </c>
      <c r="I19" s="73">
        <f>'Data Entry'!H97</f>
      </c>
      <c r="J19" s="73">
        <f>'Data Entry'!I97</f>
      </c>
      <c r="K19" s="73">
        <f>'Data Entry'!J97</f>
      </c>
    </row>
    <row r="20" spans="5:8" ht="22.5" customHeight="1">
      <c r="E20" s="97"/>
      <c r="F20" s="98"/>
      <c r="G20" s="98"/>
      <c r="H20" s="98"/>
    </row>
    <row r="21" spans="1:8" ht="18.75" customHeight="1" thickBot="1">
      <c r="A21" s="99" t="str">
        <f>IF('Data Entry'!D109=1,"ý","o")</f>
        <v>o</v>
      </c>
      <c r="B21" s="100" t="s">
        <v>138</v>
      </c>
      <c r="C21" s="101"/>
      <c r="E21" s="102" t="s">
        <v>139</v>
      </c>
      <c r="H21" s="103">
        <f>'Data Entry'!J109</f>
        <v>0</v>
      </c>
    </row>
    <row r="22" spans="1:5" ht="18.75" customHeight="1">
      <c r="A22" s="99" t="str">
        <f>IF('Data Entry'!D109=11,"ý","o")</f>
        <v>o</v>
      </c>
      <c r="B22" s="100" t="s">
        <v>140</v>
      </c>
      <c r="C22" s="101"/>
      <c r="E22" s="102"/>
    </row>
    <row r="23" spans="1:8" ht="18.75" customHeight="1" thickBot="1">
      <c r="A23" s="99" t="str">
        <f>IF('Data Entry'!D109=111,"ý","o")</f>
        <v>o</v>
      </c>
      <c r="B23" s="100" t="s">
        <v>141</v>
      </c>
      <c r="C23" s="101"/>
      <c r="D23" s="101"/>
      <c r="E23" s="102" t="s">
        <v>142</v>
      </c>
      <c r="H23" s="104">
        <f>'Data Entry'!J111</f>
        <v>0</v>
      </c>
    </row>
    <row r="24" spans="1:8" ht="18.75" customHeight="1">
      <c r="A24" s="105"/>
      <c r="E24" s="102"/>
      <c r="F24" s="102"/>
      <c r="G24" s="102"/>
      <c r="H24" s="102"/>
    </row>
    <row r="25" spans="1:2" ht="18.75" customHeight="1">
      <c r="A25" s="106" t="s">
        <v>137</v>
      </c>
      <c r="B25" s="107" t="s">
        <v>143</v>
      </c>
    </row>
    <row r="26" ht="14.25" customHeight="1">
      <c r="A26" s="105"/>
    </row>
    <row r="27" spans="1:3" ht="12.75" customHeight="1">
      <c r="A27" s="106" t="s">
        <v>137</v>
      </c>
      <c r="B27" s="108" t="s">
        <v>144</v>
      </c>
      <c r="C27" s="73"/>
    </row>
    <row r="28" ht="29.25" customHeight="1">
      <c r="C28" s="73"/>
    </row>
    <row r="29" spans="2:4" ht="13.5">
      <c r="B29" s="109" t="s">
        <v>145</v>
      </c>
      <c r="C29" s="73"/>
      <c r="D29" s="109" t="s">
        <v>146</v>
      </c>
    </row>
    <row r="30" spans="2:3" ht="21" customHeight="1">
      <c r="B30" s="109"/>
      <c r="C30" s="73"/>
    </row>
    <row r="31" spans="2:4" ht="13.5">
      <c r="B31" s="109" t="s">
        <v>147</v>
      </c>
      <c r="C31" s="73"/>
      <c r="D31" s="109" t="s">
        <v>146</v>
      </c>
    </row>
    <row r="32" ht="21" customHeight="1">
      <c r="C32" s="73"/>
    </row>
    <row r="33" spans="2:4" ht="13.5">
      <c r="B33" s="109" t="s">
        <v>148</v>
      </c>
      <c r="C33" s="73"/>
      <c r="D33" s="109" t="s">
        <v>146</v>
      </c>
    </row>
    <row r="34" spans="1:3" ht="21" customHeight="1">
      <c r="A34" s="75"/>
      <c r="C34" s="73"/>
    </row>
    <row r="35" spans="1:3" ht="12.75">
      <c r="A35" s="75"/>
      <c r="B35" s="110" t="s">
        <v>160</v>
      </c>
      <c r="C35" s="73"/>
    </row>
    <row r="36" spans="1:3" ht="18" customHeight="1">
      <c r="A36" s="75"/>
      <c r="B36" s="110"/>
      <c r="C36" s="73"/>
    </row>
    <row r="37" ht="13.5">
      <c r="B37" s="111"/>
    </row>
    <row r="38" ht="13.5">
      <c r="B38" s="111"/>
    </row>
  </sheetData>
  <sheetProtection password="C664" sheet="1" selectLockedCells="1" selectUnlockedCells="1"/>
  <mergeCells count="11">
    <mergeCell ref="C7:E7"/>
    <mergeCell ref="F7:G7"/>
    <mergeCell ref="C11:E11"/>
    <mergeCell ref="F11:G11"/>
    <mergeCell ref="C17:E17"/>
    <mergeCell ref="F17:G17"/>
    <mergeCell ref="A1:H1"/>
    <mergeCell ref="A2:H2"/>
    <mergeCell ref="A4:A5"/>
    <mergeCell ref="C5:E5"/>
    <mergeCell ref="F5:G5"/>
  </mergeCells>
  <conditionalFormatting sqref="F9">
    <cfRule type="expression" priority="57" dxfId="0" stopIfTrue="1">
      <formula>$I9&lt;&gt;""</formula>
    </cfRule>
  </conditionalFormatting>
  <conditionalFormatting sqref="G9">
    <cfRule type="expression" priority="56" dxfId="0" stopIfTrue="1">
      <formula>$J9&lt;&gt;""</formula>
    </cfRule>
  </conditionalFormatting>
  <conditionalFormatting sqref="H9">
    <cfRule type="expression" priority="55" dxfId="0" stopIfTrue="1">
      <formula>$K9&lt;&gt;""</formula>
    </cfRule>
  </conditionalFormatting>
  <conditionalFormatting sqref="F8">
    <cfRule type="expression" priority="30" dxfId="0" stopIfTrue="1">
      <formula>$I8&lt;&gt;""</formula>
    </cfRule>
  </conditionalFormatting>
  <conditionalFormatting sqref="G8">
    <cfRule type="expression" priority="29" dxfId="0" stopIfTrue="1">
      <formula>$J8&lt;&gt;""</formula>
    </cfRule>
  </conditionalFormatting>
  <conditionalFormatting sqref="H8">
    <cfRule type="expression" priority="28" dxfId="0" stopIfTrue="1">
      <formula>$K8&lt;&gt;""</formula>
    </cfRule>
  </conditionalFormatting>
  <conditionalFormatting sqref="F6">
    <cfRule type="expression" priority="27" dxfId="0" stopIfTrue="1">
      <formula>$I6&lt;&gt;""</formula>
    </cfRule>
  </conditionalFormatting>
  <conditionalFormatting sqref="G6">
    <cfRule type="expression" priority="26" dxfId="0" stopIfTrue="1">
      <formula>$J6&lt;&gt;""</formula>
    </cfRule>
  </conditionalFormatting>
  <conditionalFormatting sqref="H6">
    <cfRule type="expression" priority="25" dxfId="0" stopIfTrue="1">
      <formula>$K6&lt;&gt;""</formula>
    </cfRule>
  </conditionalFormatting>
  <conditionalFormatting sqref="F10">
    <cfRule type="expression" priority="24" dxfId="0" stopIfTrue="1">
      <formula>$I10&lt;&gt;""</formula>
    </cfRule>
  </conditionalFormatting>
  <conditionalFormatting sqref="G10">
    <cfRule type="expression" priority="23" dxfId="0" stopIfTrue="1">
      <formula>$J10&lt;&gt;""</formula>
    </cfRule>
  </conditionalFormatting>
  <conditionalFormatting sqref="H10">
    <cfRule type="expression" priority="22" dxfId="0" stopIfTrue="1">
      <formula>$K10&lt;&gt;""</formula>
    </cfRule>
  </conditionalFormatting>
  <conditionalFormatting sqref="F12">
    <cfRule type="expression" priority="21" dxfId="0" stopIfTrue="1">
      <formula>$I12&lt;&gt;""</formula>
    </cfRule>
  </conditionalFormatting>
  <conditionalFormatting sqref="G12">
    <cfRule type="expression" priority="20" dxfId="0" stopIfTrue="1">
      <formula>$J12&lt;&gt;""</formula>
    </cfRule>
  </conditionalFormatting>
  <conditionalFormatting sqref="H12">
    <cfRule type="expression" priority="19" dxfId="0" stopIfTrue="1">
      <formula>$K12&lt;&gt;""</formula>
    </cfRule>
  </conditionalFormatting>
  <conditionalFormatting sqref="F13">
    <cfRule type="expression" priority="18" dxfId="0" stopIfTrue="1">
      <formula>$I13&lt;&gt;""</formula>
    </cfRule>
  </conditionalFormatting>
  <conditionalFormatting sqref="G13">
    <cfRule type="expression" priority="17" dxfId="0" stopIfTrue="1">
      <formula>$J13&lt;&gt;""</formula>
    </cfRule>
  </conditionalFormatting>
  <conditionalFormatting sqref="H13">
    <cfRule type="expression" priority="16" dxfId="0" stopIfTrue="1">
      <formula>$K13&lt;&gt;""</formula>
    </cfRule>
  </conditionalFormatting>
  <conditionalFormatting sqref="F14">
    <cfRule type="expression" priority="15" dxfId="0" stopIfTrue="1">
      <formula>$I14&lt;&gt;""</formula>
    </cfRule>
  </conditionalFormatting>
  <conditionalFormatting sqref="G14">
    <cfRule type="expression" priority="14" dxfId="0" stopIfTrue="1">
      <formula>$J14&lt;&gt;""</formula>
    </cfRule>
  </conditionalFormatting>
  <conditionalFormatting sqref="H14">
    <cfRule type="expression" priority="13" dxfId="0" stopIfTrue="1">
      <formula>$K14&lt;&gt;""</formula>
    </cfRule>
  </conditionalFormatting>
  <conditionalFormatting sqref="F15">
    <cfRule type="expression" priority="12" dxfId="0" stopIfTrue="1">
      <formula>$I15&lt;&gt;""</formula>
    </cfRule>
  </conditionalFormatting>
  <conditionalFormatting sqref="G15">
    <cfRule type="expression" priority="11" dxfId="0" stopIfTrue="1">
      <formula>$J15&lt;&gt;""</formula>
    </cfRule>
  </conditionalFormatting>
  <conditionalFormatting sqref="H15">
    <cfRule type="expression" priority="10" dxfId="0" stopIfTrue="1">
      <formula>$K15&lt;&gt;""</formula>
    </cfRule>
  </conditionalFormatting>
  <conditionalFormatting sqref="F16">
    <cfRule type="expression" priority="9" dxfId="0" stopIfTrue="1">
      <formula>$I16&lt;&gt;""</formula>
    </cfRule>
  </conditionalFormatting>
  <conditionalFormatting sqref="G16">
    <cfRule type="expression" priority="8" dxfId="0" stopIfTrue="1">
      <formula>$J16&lt;&gt;""</formula>
    </cfRule>
  </conditionalFormatting>
  <conditionalFormatting sqref="H16">
    <cfRule type="expression" priority="7" dxfId="0" stopIfTrue="1">
      <formula>$K16&lt;&gt;""</formula>
    </cfRule>
  </conditionalFormatting>
  <conditionalFormatting sqref="F18">
    <cfRule type="expression" priority="6" dxfId="0" stopIfTrue="1">
      <formula>$I18&lt;&gt;""</formula>
    </cfRule>
  </conditionalFormatting>
  <conditionalFormatting sqref="G18">
    <cfRule type="expression" priority="5" dxfId="0" stopIfTrue="1">
      <formula>$J18&lt;&gt;""</formula>
    </cfRule>
  </conditionalFormatting>
  <conditionalFormatting sqref="H18">
    <cfRule type="expression" priority="4" dxfId="0" stopIfTrue="1">
      <formula>$K18&lt;&gt;""</formula>
    </cfRule>
  </conditionalFormatting>
  <conditionalFormatting sqref="F19">
    <cfRule type="expression" priority="3" dxfId="0" stopIfTrue="1">
      <formula>$I19&lt;&gt;""</formula>
    </cfRule>
  </conditionalFormatting>
  <conditionalFormatting sqref="G19">
    <cfRule type="expression" priority="2" dxfId="0" stopIfTrue="1">
      <formula>$J19&lt;&gt;""</formula>
    </cfRule>
  </conditionalFormatting>
  <conditionalFormatting sqref="H19">
    <cfRule type="expression" priority="1" dxfId="0" stopIfTrue="1">
      <formula>$K19&lt;&gt;""</formula>
    </cfRule>
  </conditionalFormatting>
  <printOptions horizontalCentered="1"/>
  <pageMargins left="0.5" right="0.5" top="0.5" bottom="0.5" header="0.5" footer="0.25"/>
  <pageSetup fitToHeight="1" fitToWidth="1" orientation="portrait" scale="62" r:id="rId2"/>
  <headerFooter alignWithMargins="0">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2015-09-18T22:34:25Z</cp:lastPrinted>
  <dcterms:created xsi:type="dcterms:W3CDTF">2014-08-26T17:24:57Z</dcterms:created>
  <dcterms:modified xsi:type="dcterms:W3CDTF">2015-10-04T17:19:50Z</dcterms:modified>
  <cp:category/>
  <cp:version/>
  <cp:contentType/>
  <cp:contentStatus/>
</cp:coreProperties>
</file>