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'Setup &amp; Instructions'!$C$7</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6" authorId="0">
      <text>
        <r>
          <rPr>
            <sz val="8"/>
            <rFont val="Tahoma"/>
            <family val="2"/>
          </rPr>
          <t>Scouts at the start of the charter year plus new Scouts joining and transfers from packs and other units less transfers out.</t>
        </r>
      </text>
    </comment>
    <comment ref="F27" authorId="0">
      <text>
        <r>
          <rPr>
            <sz val="8"/>
            <rFont val="Tahoma"/>
            <family val="2"/>
          </rPr>
          <t>(Current membership less membership at end of last charter year) divided by membership at end of last charter year.</t>
        </r>
      </text>
    </comment>
    <comment ref="F31" authorId="0">
      <text>
        <r>
          <rPr>
            <sz val="8"/>
            <rFont val="Tahoma"/>
            <family val="2"/>
          </rPr>
          <t>Same value as Cell F26.</t>
        </r>
      </text>
    </comment>
    <comment ref="F33" authorId="0">
      <text>
        <r>
          <rPr>
            <sz val="8"/>
            <rFont val="Tahoma"/>
            <family val="2"/>
          </rPr>
          <t>Current membership less age-outs.</t>
        </r>
      </text>
    </comment>
    <comment ref="F35" authorId="0">
      <text>
        <r>
          <rPr>
            <sz val="8"/>
            <rFont val="Tahoma"/>
            <family val="2"/>
          </rPr>
          <t>Number reregistered divided by number eligible to reregister.</t>
        </r>
      </text>
    </comment>
    <comment ref="F36" authorId="0">
      <text>
        <r>
          <rPr>
            <sz val="8"/>
            <rFont val="Tahoma"/>
            <family val="2"/>
          </rPr>
          <t>Current retention rate less retention rate in prior year.</t>
        </r>
      </text>
    </comment>
    <comment ref="F41" authorId="0">
      <text>
        <r>
          <rPr>
            <sz val="8"/>
            <rFont val="Tahoma"/>
            <family val="2"/>
          </rPr>
          <t>Same value as Cell D23.</t>
        </r>
      </text>
    </comment>
    <comment ref="F47" authorId="0">
      <text>
        <r>
          <rPr>
            <sz val="8"/>
            <rFont val="Tahoma"/>
            <family val="2"/>
          </rPr>
          <t>Same value as Cell F26.</t>
        </r>
      </text>
    </comment>
    <comment ref="F49" authorId="0">
      <text>
        <r>
          <rPr>
            <sz val="8"/>
            <rFont val="Tahoma"/>
            <family val="2"/>
          </rPr>
          <t>Count of boys advancing divided by current membership.</t>
        </r>
      </text>
    </comment>
    <comment ref="F62" authorId="0">
      <text>
        <r>
          <rPr>
            <sz val="8"/>
            <rFont val="Tahoma"/>
            <family val="2"/>
          </rPr>
          <t>Counts number of cells with overnight campout dates entered.</t>
        </r>
      </text>
    </comment>
    <comment ref="F67" authorId="0">
      <text>
        <r>
          <rPr>
            <sz val="8"/>
            <rFont val="Tahoma"/>
            <family val="2"/>
          </rPr>
          <t>Number of Scouts camping divided by number registered on June 30.</t>
        </r>
      </text>
    </comment>
    <comment ref="F77" authorId="0">
      <text>
        <r>
          <rPr>
            <sz val="8"/>
            <rFont val="Tahoma"/>
            <family val="2"/>
          </rPr>
          <t>Counts number of cells with service project dates entered.</t>
        </r>
      </text>
    </comment>
    <comment ref="F95" authorId="0">
      <text>
        <r>
          <rPr>
            <sz val="8"/>
            <rFont val="Tahoma"/>
            <family val="2"/>
          </rPr>
          <t>Counts number of cells with PLC meeting dates entered.</t>
        </r>
      </text>
    </comment>
    <comment ref="F115" authorId="0">
      <text>
        <r>
          <rPr>
            <sz val="8"/>
            <rFont val="Tahoma"/>
            <family val="2"/>
          </rPr>
          <t>Same value as Cell D101.</t>
        </r>
      </text>
    </comment>
    <comment ref="F117" authorId="0">
      <text>
        <r>
          <rPr>
            <sz val="8"/>
            <rFont val="Tahoma"/>
            <family val="2"/>
          </rPr>
          <t>Number of committee members completing training divided by total number of committee members.</t>
        </r>
      </text>
    </comment>
    <comment ref="F50" authorId="0">
      <text>
        <r>
          <rPr>
            <sz val="8"/>
            <rFont val="Tahoma"/>
            <family val="2"/>
          </rPr>
          <t>Current year advancement rate less prior year advancement rate.</t>
        </r>
      </text>
    </comment>
    <comment ref="F105" authorId="0">
      <text>
        <r>
          <rPr>
            <sz val="8"/>
            <rFont val="Tahoma"/>
            <family val="2"/>
          </rPr>
          <t>Counts number of cells with courts of honor dates entered.</t>
        </r>
      </text>
    </comment>
    <comment ref="F114" authorId="0">
      <text>
        <r>
          <rPr>
            <sz val="8"/>
            <rFont val="Tahoma"/>
            <family val="2"/>
          </rPr>
          <t>Number of assistant Scoutmasters completing training divided by total number of assistant Scoutmasters.</t>
        </r>
      </text>
    </comment>
    <comment ref="F111" authorId="0">
      <text>
        <r>
          <rPr>
            <sz val="8"/>
            <rFont val="Tahoma"/>
            <family val="2"/>
          </rPr>
          <t>Same value as Cell D100.</t>
        </r>
      </text>
    </comment>
  </commentList>
</comments>
</file>

<file path=xl/sharedStrings.xml><?xml version="1.0" encoding="utf-8"?>
<sst xmlns="http://schemas.openxmlformats.org/spreadsheetml/2006/main" count="220" uniqueCount="201">
  <si>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</si>
  <si>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</si>
  <si>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</si>
  <si>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</si>
  <si>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</si>
  <si>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</si>
  <si>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</si>
  <si>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</si>
  <si>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</si>
  <si>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</si>
  <si>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</si>
  <si>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</si>
  <si>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</si>
  <si>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</si>
  <si>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</si>
  <si>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 </t>
    </r>
    <r>
      <rPr>
        <sz val="10"/>
        <color indexed="8"/>
        <rFont val="Calibri"/>
        <family val="2"/>
      </rPr>
      <t>Number of Scouts registered at end of last charter year</t>
    </r>
  </si>
  <si>
    <r>
      <rPr>
        <i/>
        <sz val="10"/>
        <color indexed="8"/>
        <rFont val="Calibri"/>
        <family val="2"/>
      </rPr>
      <t xml:space="preserve"> Count: </t>
    </r>
    <r>
      <rPr>
        <sz val="10"/>
        <color indexed="8"/>
        <rFont val="Calibri"/>
        <family val="2"/>
      </rPr>
      <t>Number of Scouts registered at start of current charter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</si>
  <si>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</si>
  <si>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charter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</si>
  <si>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</si>
  <si>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</si>
  <si>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</si>
  <si>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Plus:</t>
    </r>
    <r>
      <rPr>
        <sz val="10"/>
        <color indexed="8"/>
        <rFont val="Calibri"/>
        <family val="2"/>
      </rPr>
      <t xml:space="preserve"> Transfers from other units during the year</t>
    </r>
  </si>
  <si>
    <r>
      <t xml:space="preserve"> Percentage: </t>
    </r>
    <r>
      <rPr>
        <sz val="10"/>
        <color indexed="8"/>
        <rFont val="Calibri"/>
        <family val="2"/>
      </rPr>
      <t>Retention rate change from prior year</t>
    </r>
  </si>
  <si>
    <r>
      <rPr>
        <i/>
        <sz val="10"/>
        <color indexed="8"/>
        <rFont val="Calibri"/>
        <family val="2"/>
      </rPr>
      <t xml:space="preserve"> Percent:</t>
    </r>
    <r>
      <rPr>
        <sz val="10"/>
        <color indexed="8"/>
        <rFont val="Calibri"/>
        <family val="2"/>
      </rPr>
      <t xml:space="preserve"> Camping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</si>
  <si>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</si>
  <si>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</si>
  <si>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</si>
  <si>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</si>
  <si>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</si>
  <si>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</si>
  <si>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with orientation and youth protection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</si>
  <si>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</si>
  <si>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</si>
  <si>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</si>
  <si>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</si>
  <si>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</si>
  <si>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</si>
  <si>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</si>
  <si>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r>
      <rPr>
        <b/>
        <sz val="10"/>
        <rFont val="Calibri"/>
        <family val="2"/>
      </rPr>
      <t>Bronze:</t>
    </r>
    <r>
      <rPr>
        <sz val="10"/>
        <rFont val="Calibri"/>
        <family val="2"/>
      </rPr>
      <t xml:space="preserve">  Earn at least 525 points by earning points in at least 7 objectives.</t>
    </r>
  </si>
  <si>
    <t xml:space="preserve">    Total points earned:         </t>
  </si>
  <si>
    <t xml:space="preserve">    No. of objectives with points:         </t>
  </si>
  <si>
    <t>2015 Scouting's Journey to Excellence</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</si>
  <si>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</si>
  <si>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</si>
  <si>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</si>
  <si>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</si>
  <si>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</si>
  <si>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</si>
  <si>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</si>
  <si>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</si>
  <si>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</si>
  <si>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</si>
  <si>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</si>
  <si>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</si>
  <si>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</si>
  <si>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</si>
  <si>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</si>
  <si>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</si>
  <si>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</si>
  <si>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</si>
  <si>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</si>
  <si>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</si>
  <si>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</si>
  <si>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</si>
  <si>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</si>
  <si>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</si>
  <si>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</si>
  <si>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</si>
  <si>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</si>
  <si>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</si>
  <si>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r>
      <rPr>
        <i/>
        <sz val="10"/>
        <color indexed="8"/>
        <rFont val="Calibri"/>
        <family val="2"/>
      </rPr>
      <t xml:space="preserve"> Percent:</t>
    </r>
    <r>
      <rPr>
        <sz val="10"/>
        <color indexed="8"/>
        <rFont val="Calibri"/>
        <family val="2"/>
      </rPr>
      <t xml:space="preserve"> Retention rate prior charter year</t>
    </r>
  </si>
  <si>
    <t>Additional Instructions</t>
  </si>
  <si>
    <t>2.  All other data will be entered in User Input (Column D on the Data Entry sheet.)</t>
  </si>
  <si>
    <t>1.  Spreadsheet is designed for units with charters expiring between October 2015 and
     September 2016.</t>
  </si>
  <si>
    <t>3.  Sources of data include unit records, numbers provided by your council, and My.Scouting
     unit dashboard.</t>
  </si>
  <si>
    <r>
      <rPr>
        <i/>
        <sz val="10"/>
        <color indexed="8"/>
        <rFont val="Calibri"/>
        <family val="2"/>
      </rPr>
      <t xml:space="preserve"> Count:</t>
    </r>
    <r>
      <rPr>
        <sz val="10"/>
        <color indexed="8"/>
        <rFont val="Calibri"/>
        <family val="2"/>
      </rPr>
      <t xml:space="preserve"> Boys advancing one or more ranks during the year</t>
    </r>
  </si>
  <si>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</si>
  <si>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</si>
  <si>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t>Charter Years and Program Years</t>
  </si>
  <si>
    <r>
      <t xml:space="preserve">Planning and budget: </t>
    </r>
    <r>
      <rPr>
        <sz val="10"/>
        <rFont val="Arial"/>
        <family val="2"/>
      </rPr>
      <t xml:space="preserve"> Have a program plan and budget that is regularly reviewed by the committee, and it follows BSA policies related to fundraising.</t>
    </r>
  </si>
  <si>
    <t>Have an annual program plan and budget adopted by the troop committee.</t>
  </si>
  <si>
    <t>Achieve Bronze, plus troop committee meets at least six times during the year to review program plans and finances.</t>
  </si>
  <si>
    <t>Achieve Silver, plus troop conducts a planning meeting involving youth leaders for the following program year.</t>
  </si>
  <si>
    <r>
      <t xml:space="preserve">Building Boy Scouting:  </t>
    </r>
    <r>
      <rPr>
        <sz val="10"/>
        <rFont val="Arial"/>
        <family val="2"/>
      </rPr>
      <t>Have an increase in Boy Scout membership or maintain a larger than average troop size.</t>
    </r>
  </si>
  <si>
    <t>Have a membership growth plan that includes a recruit-ment activity and register new members in the troop.</t>
  </si>
  <si>
    <t>Achieve Bronze, and either increase youth members by 5% or have at least 25 members.</t>
  </si>
  <si>
    <t>Achieve Silver, and either increase youth members by 10% or have at least 35 members.</t>
  </si>
  <si>
    <t>Reregister 75% of eligible members or have improvement over prior year.</t>
  </si>
  <si>
    <t>Reregister 80% of eligible members.</t>
  </si>
  <si>
    <t>Reregister 85% of eligible members.</t>
  </si>
  <si>
    <r>
      <t xml:space="preserve">Webelos-to-Scout transition:  </t>
    </r>
    <r>
      <rPr>
        <sz val="10"/>
        <rFont val="Arial"/>
        <family val="2"/>
      </rPr>
      <t>Have an effective plan to recruit Webelos Scouts into the troop.</t>
    </r>
  </si>
  <si>
    <t>With a pack or Webelos den, hold two joint activities.</t>
  </si>
  <si>
    <t>Achieve Bronze, plus recruit two Webelos Scouts.</t>
  </si>
  <si>
    <t>Achieve Bronze, plus provide at least one den chief to a pack and recruit five Webelos Scouts.</t>
  </si>
  <si>
    <r>
      <t xml:space="preserve">Advancement:  </t>
    </r>
    <r>
      <rPr>
        <sz val="10"/>
        <rFont val="Arial"/>
        <family val="2"/>
      </rPr>
      <t>Achieve a high percentage of Boy Scouts earning rank advancements.</t>
    </r>
  </si>
  <si>
    <t>Have 40% of Boy Scouts advance one rank or have improvement over prior year.</t>
  </si>
  <si>
    <t>Have 50% of Boy Scouts advance one rank.</t>
  </si>
  <si>
    <t>Have 60% of Boy Scouts advance one rank.</t>
  </si>
  <si>
    <r>
      <t xml:space="preserve">Short-term camping:  </t>
    </r>
    <r>
      <rPr>
        <sz val="10"/>
        <rFont val="Arial"/>
        <family val="2"/>
      </rPr>
      <t>Conduct short-term or weekend campouts throughout the year.</t>
    </r>
  </si>
  <si>
    <t>Conduct four short-term overnight campouts.</t>
  </si>
  <si>
    <t>Conduct seven short-term overnight campouts.</t>
  </si>
  <si>
    <t>Conduct nine short-term overnight campouts.</t>
  </si>
  <si>
    <r>
      <t xml:space="preserve">Long-term camping:  </t>
    </r>
    <r>
      <rPr>
        <sz val="10"/>
        <rFont val="Arial"/>
        <family val="2"/>
      </rPr>
      <t>Participate in a long-term camp with a majority of the troop in attendance.</t>
    </r>
  </si>
  <si>
    <t>The troop participates in a long-term camp.</t>
  </si>
  <si>
    <t>60% of Scouts attend a long-term camp.</t>
  </si>
  <si>
    <t>70% of Scouts attend a long-term camp.</t>
  </si>
  <si>
    <r>
      <t xml:space="preserve">Service projects: </t>
    </r>
    <r>
      <rPr>
        <sz val="10"/>
        <rFont val="Arial"/>
        <family val="2"/>
      </rPr>
      <t xml:space="preserve"> Participate in service projects, with at least one benefiting the chartered organization.</t>
    </r>
  </si>
  <si>
    <t>Participate in four service projects and enter the hours on the JTE website.</t>
  </si>
  <si>
    <t>Participate in five service projects and enter the hours on the JTE website.</t>
  </si>
  <si>
    <r>
      <t xml:space="preserve">Patrol method: </t>
    </r>
    <r>
      <rPr>
        <sz val="10"/>
        <rFont val="Arial"/>
        <family val="2"/>
      </rPr>
      <t xml:space="preserve"> Use the patrol method to develop youth leaders.</t>
    </r>
  </si>
  <si>
    <t>The troop has patrols, and each has a patrol leader. There is an SPL, if more than one patrol. The PLC meets at least four times a year.</t>
  </si>
  <si>
    <t>Achieve Bronze, plus PLC meets at least six times.  The troop conducts patrol leader training.</t>
  </si>
  <si>
    <t>Achieve Silver, plus PLC meets at least ten times. At least one Scout has attended an advanced training course, such as NYLT or Order of the Arrow Conference.</t>
  </si>
  <si>
    <r>
      <t xml:space="preserve">Leadership and family engagement: </t>
    </r>
    <r>
      <rPr>
        <sz val="10"/>
        <rFont val="Arial"/>
        <family val="2"/>
      </rPr>
      <t>The troop is proactive in recruiting sufficient leaders and communicates regularly with parents.</t>
    </r>
  </si>
  <si>
    <t>Have a Scoutmaster, an assistant Scoutmaster, and a committee with at least three members.</t>
  </si>
  <si>
    <t>Achieve Bronze, plus the troop holds two courts of honor, where troop plans are reviewed with parents.</t>
  </si>
  <si>
    <t>Achieve Bronze, plus the troop holds three courts of honor, where troop plans are reviewed with parents.</t>
  </si>
  <si>
    <t>Scoutmaster and assistants have completed an orientation and youth protection training.</t>
  </si>
  <si>
    <t>Achieve Bronze, plus the Scoutmaster and 60% of assistants have completed position-specific training or, if new, will complete within three months of joining.</t>
  </si>
  <si>
    <t>Achieve Silver, plus two-thirds of active committee members must have completed Troop Committee Challenge and at least one person has attended Wood Badge.</t>
  </si>
  <si>
    <r>
      <rPr>
        <b/>
        <sz val="10"/>
        <rFont val="Arial"/>
        <family val="2"/>
      </rPr>
      <t>Silver:</t>
    </r>
    <r>
      <rPr>
        <sz val="10"/>
        <rFont val="Arial"/>
        <family val="2"/>
      </rPr>
      <t xml:space="preserve">  Earn at least 750 points by earning points in at least 8 objectives.</t>
    </r>
  </si>
  <si>
    <r>
      <rPr>
        <b/>
        <sz val="10"/>
        <rFont val="Arial"/>
        <family val="2"/>
      </rPr>
      <t>Gold:</t>
    </r>
    <r>
      <rPr>
        <sz val="10"/>
        <rFont val="Arial"/>
        <family val="2"/>
      </rPr>
      <t xml:space="preserve">  Earn at least 1,000 points by earning points in at least 8 objectives.</t>
    </r>
  </si>
  <si>
    <r>
      <rPr>
        <b/>
        <sz val="10"/>
        <rFont val="Calibri"/>
        <family val="2"/>
      </rPr>
      <t>Silver:</t>
    </r>
    <r>
      <rPr>
        <sz val="10"/>
        <rFont val="Calibri"/>
        <family val="2"/>
      </rPr>
      <t xml:space="preserve">  Earn at least 750 points by earning points in at least 8 objectives.</t>
    </r>
  </si>
  <si>
    <r>
      <rPr>
        <b/>
        <sz val="10"/>
        <rFont val="Calibri"/>
        <family val="2"/>
      </rPr>
      <t>Gold:</t>
    </r>
    <r>
      <rPr>
        <sz val="10"/>
        <rFont val="Calibri"/>
        <family val="2"/>
      </rPr>
      <t xml:space="preserve">  Earn at least 1,000 points by earning points in at least 8 objectives.</t>
    </r>
  </si>
  <si>
    <r>
      <rPr>
        <b/>
        <sz val="10"/>
        <color indexed="8"/>
        <rFont val="Calibri"/>
        <family val="2"/>
      </rPr>
      <t xml:space="preserve">Leadership and family engagement: </t>
    </r>
    <r>
      <rPr>
        <sz val="10"/>
        <color indexed="8"/>
        <rFont val="Calibri"/>
        <family val="2"/>
      </rPr>
      <t>The troop is proactive in recruiting sufficient leaders and communicates regularly with parents.</t>
    </r>
  </si>
  <si>
    <r>
      <rPr>
        <b/>
        <sz val="10"/>
        <color indexed="8"/>
        <rFont val="Calibri"/>
        <family val="2"/>
      </rPr>
      <t xml:space="preserve">Patrol method:
</t>
    </r>
    <r>
      <rPr>
        <sz val="10"/>
        <color indexed="8"/>
        <rFont val="Calibri"/>
        <family val="2"/>
      </rPr>
      <t>Use the patrol method to develop youth leaders.</t>
    </r>
  </si>
  <si>
    <r>
      <rPr>
        <b/>
        <sz val="10"/>
        <color indexed="8"/>
        <rFont val="Calibri"/>
        <family val="2"/>
      </rPr>
      <t>Service projects:</t>
    </r>
    <r>
      <rPr>
        <sz val="10"/>
        <color indexed="8"/>
        <rFont val="Calibri"/>
        <family val="2"/>
      </rPr>
      <t xml:space="preserve">  Participate in service projects, with at least one benefiting the chartered organization.</t>
    </r>
  </si>
  <si>
    <r>
      <rPr>
        <b/>
        <sz val="10"/>
        <color indexed="8"/>
        <rFont val="Calibri"/>
        <family val="2"/>
      </rPr>
      <t xml:space="preserve">Advancement:  </t>
    </r>
    <r>
      <rPr>
        <sz val="10"/>
        <color indexed="8"/>
        <rFont val="Calibri"/>
        <family val="2"/>
      </rPr>
      <t>Achieve a high percentage of Boy Scouts earning ranks.</t>
    </r>
  </si>
  <si>
    <r>
      <rPr>
        <b/>
        <sz val="10"/>
        <color indexed="8"/>
        <rFont val="Calibri"/>
        <family val="2"/>
      </rPr>
      <t>Short-term camping:</t>
    </r>
    <r>
      <rPr>
        <sz val="10"/>
        <color indexed="8"/>
        <rFont val="Calibri"/>
        <family val="2"/>
      </rPr>
      <t xml:space="preserve">  Conduct short-term or weekend campouts throughout the year.</t>
    </r>
  </si>
  <si>
    <r>
      <rPr>
        <b/>
        <sz val="10"/>
        <color indexed="8"/>
        <rFont val="Calibri"/>
        <family val="2"/>
      </rPr>
      <t xml:space="preserve">Webelos-to-Scout transition:  </t>
    </r>
    <r>
      <rPr>
        <sz val="10"/>
        <color indexed="8"/>
        <rFont val="Calibri"/>
        <family val="2"/>
      </rPr>
      <t>Have an effective plan to recruit Webelos Scouts into
the troop.</t>
    </r>
  </si>
  <si>
    <r>
      <rPr>
        <b/>
        <sz val="10"/>
        <color indexed="8"/>
        <rFont val="Calibri"/>
        <family val="2"/>
      </rPr>
      <t xml:space="preserve">Building Boy Scouting: </t>
    </r>
    <r>
      <rPr>
        <sz val="10"/>
        <color indexed="8"/>
        <rFont val="Calibri"/>
        <family val="2"/>
      </rPr>
      <t xml:space="preserve"> Have an increase in Boy Scout membership or maintain a larger than average troop size.</t>
    </r>
  </si>
  <si>
    <r>
      <rPr>
        <b/>
        <sz val="10"/>
        <color indexed="8"/>
        <rFont val="Calibri"/>
        <family val="2"/>
      </rPr>
      <t xml:space="preserve">Planning and Budget: </t>
    </r>
    <r>
      <rPr>
        <sz val="10"/>
        <color indexed="8"/>
        <rFont val="Calibri"/>
        <family val="2"/>
      </rPr>
      <t xml:space="preserve"> Have a program plan and budget that is regularly reviewed by the troop committee, and it follows BSA policies relating to fundraising.</t>
    </r>
  </si>
  <si>
    <r>
      <t xml:space="preserve"> </t>
    </r>
    <r>
      <rPr>
        <i/>
        <sz val="10"/>
        <color indexed="8"/>
        <rFont val="Calibri"/>
        <family val="2"/>
      </rPr>
      <t>Date:</t>
    </r>
    <r>
      <rPr>
        <sz val="10"/>
        <color indexed="8"/>
        <rFont val="Calibri"/>
        <family val="2"/>
      </rPr>
      <t xml:space="preserve"> Troop committee adopted annual program plan &amp; budget</t>
    </r>
  </si>
  <si>
    <r>
      <t xml:space="preserve"> </t>
    </r>
    <r>
      <rPr>
        <i/>
        <sz val="10"/>
        <color indexed="8"/>
        <rFont val="Calibri"/>
        <family val="2"/>
      </rPr>
      <t>Date:</t>
    </r>
    <r>
      <rPr>
        <sz val="10"/>
        <color indexed="8"/>
        <rFont val="Calibri"/>
        <family val="2"/>
      </rPr>
      <t xml:space="preserve"> Planning meeting involving youth leaders</t>
    </r>
  </si>
  <si>
    <r>
      <rPr>
        <i/>
        <sz val="10"/>
        <color indexed="8"/>
        <rFont val="Calibri"/>
        <family val="2"/>
      </rPr>
      <t xml:space="preserve"> Date: </t>
    </r>
    <r>
      <rPr>
        <sz val="10"/>
        <color indexed="8"/>
        <rFont val="Calibri"/>
        <family val="2"/>
      </rPr>
      <t>Troop recruitment activity</t>
    </r>
  </si>
  <si>
    <r>
      <t xml:space="preserve">   </t>
    </r>
    <r>
      <rPr>
        <i/>
        <sz val="10"/>
        <color indexed="8"/>
        <rFont val="Calibri"/>
        <family val="2"/>
      </rPr>
      <t xml:space="preserve"> Less:</t>
    </r>
    <r>
      <rPr>
        <sz val="10"/>
        <color indexed="8"/>
        <rFont val="Calibri"/>
        <family val="2"/>
      </rPr>
      <t xml:space="preserve"> Transfers to other units during the year</t>
    </r>
  </si>
  <si>
    <r>
      <t xml:space="preserve">   </t>
    </r>
    <r>
      <rPr>
        <i/>
        <sz val="10"/>
        <color indexed="8"/>
        <rFont val="Calibri"/>
        <family val="2"/>
      </rPr>
      <t xml:space="preserve"> Plus:</t>
    </r>
    <r>
      <rPr>
        <sz val="10"/>
        <color indexed="8"/>
        <rFont val="Calibri"/>
        <family val="2"/>
      </rPr>
      <t xml:space="preserve"> New Scouts joining during the year (not Webelos)</t>
    </r>
  </si>
  <si>
    <r>
      <rPr>
        <i/>
        <sz val="10"/>
        <color indexed="8"/>
        <rFont val="Calibri"/>
        <family val="2"/>
      </rPr>
      <t xml:space="preserve">    Plus:</t>
    </r>
    <r>
      <rPr>
        <sz val="10"/>
        <color indexed="8"/>
        <rFont val="Calibri"/>
        <family val="2"/>
      </rPr>
      <t xml:space="preserve"> Webelos transfers from packs during the year</t>
    </r>
  </si>
  <si>
    <r>
      <rPr>
        <i/>
        <sz val="10"/>
        <color indexed="8"/>
        <rFont val="Calibri"/>
        <family val="2"/>
      </rPr>
      <t xml:space="preserve">    Less: </t>
    </r>
    <r>
      <rPr>
        <sz val="10"/>
        <color indexed="8"/>
        <rFont val="Calibri"/>
        <family val="2"/>
      </rPr>
      <t>Youth 18 years or older by end of charter year (age-outs)</t>
    </r>
  </si>
  <si>
    <r>
      <rPr>
        <i/>
        <sz val="10"/>
        <color indexed="8"/>
        <rFont val="Calibri"/>
        <family val="2"/>
      </rPr>
      <t xml:space="preserve"> Count:</t>
    </r>
    <r>
      <rPr>
        <sz val="10"/>
        <color indexed="8"/>
        <rFont val="Calibri"/>
        <family val="2"/>
      </rPr>
      <t xml:space="preserve"> Webelos joining the troop during the year</t>
    </r>
  </si>
  <si>
    <r>
      <rPr>
        <i/>
        <sz val="10"/>
        <color indexed="8"/>
        <rFont val="Calibri"/>
        <family val="2"/>
      </rPr>
      <t xml:space="preserve"> Date:</t>
    </r>
    <r>
      <rPr>
        <sz val="10"/>
        <color indexed="8"/>
        <rFont val="Calibri"/>
        <family val="2"/>
      </rPr>
      <t xml:space="preserve"> Joint activity with a pack or Webelos den #2</t>
    </r>
  </si>
  <si>
    <r>
      <rPr>
        <i/>
        <sz val="10"/>
        <color indexed="8"/>
        <rFont val="Calibri"/>
        <family val="2"/>
      </rPr>
      <t xml:space="preserve"> Date:</t>
    </r>
    <r>
      <rPr>
        <sz val="10"/>
        <color indexed="8"/>
        <rFont val="Calibri"/>
        <family val="2"/>
      </rPr>
      <t xml:space="preserve"> Joint activity with a pack or Webelos den #1</t>
    </r>
  </si>
  <si>
    <r>
      <rPr>
        <i/>
        <sz val="10"/>
        <color indexed="8"/>
        <rFont val="Calibri"/>
        <family val="2"/>
      </rPr>
      <t xml:space="preserve"> Count:</t>
    </r>
    <r>
      <rPr>
        <sz val="10"/>
        <color indexed="8"/>
        <rFont val="Calibri"/>
        <family val="2"/>
      </rPr>
      <t xml:space="preserve"> Number of Scouts from the troop serving as den chiefs</t>
    </r>
  </si>
  <si>
    <r>
      <rPr>
        <i/>
        <sz val="10"/>
        <color indexed="8"/>
        <rFont val="Calibri"/>
        <family val="2"/>
      </rPr>
      <t xml:space="preserve"> Percent:</t>
    </r>
    <r>
      <rPr>
        <sz val="10"/>
        <color indexed="8"/>
        <rFont val="Calibri"/>
        <family val="2"/>
      </rPr>
      <t xml:space="preserve"> Advancement rate prior year</t>
    </r>
  </si>
  <si>
    <r>
      <t xml:space="preserve"> Percentage: </t>
    </r>
    <r>
      <rPr>
        <sz val="10"/>
        <color indexed="8"/>
        <rFont val="Calibri"/>
        <family val="2"/>
      </rPr>
      <t>Advancement rate change from prior year</t>
    </r>
  </si>
  <si>
    <r>
      <rPr>
        <i/>
        <sz val="10"/>
        <color indexed="8"/>
        <rFont val="Calibri"/>
        <family val="2"/>
      </rPr>
      <t xml:space="preserve">    Date:</t>
    </r>
    <r>
      <rPr>
        <sz val="10"/>
        <color indexed="8"/>
        <rFont val="Calibri"/>
        <family val="2"/>
      </rPr>
      <t xml:space="preserve"> Overnight campout #1</t>
    </r>
  </si>
  <si>
    <r>
      <rPr>
        <i/>
        <sz val="10"/>
        <color indexed="8"/>
        <rFont val="Calibri"/>
        <family val="2"/>
      </rPr>
      <t xml:space="preserve">    Date:</t>
    </r>
    <r>
      <rPr>
        <sz val="10"/>
        <color indexed="8"/>
        <rFont val="Calibri"/>
        <family val="2"/>
      </rPr>
      <t xml:space="preserve"> Overnight campout #2</t>
    </r>
  </si>
  <si>
    <r>
      <rPr>
        <i/>
        <sz val="10"/>
        <color indexed="8"/>
        <rFont val="Calibri"/>
        <family val="2"/>
      </rPr>
      <t xml:space="preserve">    Date:</t>
    </r>
    <r>
      <rPr>
        <sz val="10"/>
        <color indexed="8"/>
        <rFont val="Calibri"/>
        <family val="2"/>
      </rPr>
      <t xml:space="preserve"> Overnight campout #3</t>
    </r>
  </si>
  <si>
    <r>
      <rPr>
        <i/>
        <sz val="10"/>
        <color indexed="8"/>
        <rFont val="Calibri"/>
        <family val="2"/>
      </rPr>
      <t xml:space="preserve">    Date:</t>
    </r>
    <r>
      <rPr>
        <sz val="10"/>
        <color indexed="8"/>
        <rFont val="Calibri"/>
        <family val="2"/>
      </rPr>
      <t xml:space="preserve"> Overnight campout #4</t>
    </r>
  </si>
  <si>
    <r>
      <rPr>
        <i/>
        <sz val="10"/>
        <color indexed="8"/>
        <rFont val="Calibri"/>
        <family val="2"/>
      </rPr>
      <t xml:space="preserve">    Date:</t>
    </r>
    <r>
      <rPr>
        <sz val="10"/>
        <color indexed="8"/>
        <rFont val="Calibri"/>
        <family val="2"/>
      </rPr>
      <t xml:space="preserve"> Overnight campout #5</t>
    </r>
  </si>
  <si>
    <r>
      <rPr>
        <i/>
        <sz val="10"/>
        <color indexed="8"/>
        <rFont val="Calibri"/>
        <family val="2"/>
      </rPr>
      <t xml:space="preserve">    Date:</t>
    </r>
    <r>
      <rPr>
        <sz val="10"/>
        <color indexed="8"/>
        <rFont val="Calibri"/>
        <family val="2"/>
      </rPr>
      <t xml:space="preserve"> Overnight campout #6</t>
    </r>
  </si>
  <si>
    <r>
      <rPr>
        <i/>
        <sz val="10"/>
        <color indexed="8"/>
        <rFont val="Calibri"/>
        <family val="2"/>
      </rPr>
      <t xml:space="preserve">    Date:</t>
    </r>
    <r>
      <rPr>
        <sz val="10"/>
        <color indexed="8"/>
        <rFont val="Calibri"/>
        <family val="2"/>
      </rPr>
      <t xml:space="preserve"> Overnight campout #7</t>
    </r>
  </si>
  <si>
    <r>
      <rPr>
        <i/>
        <sz val="10"/>
        <color indexed="8"/>
        <rFont val="Calibri"/>
        <family val="2"/>
      </rPr>
      <t xml:space="preserve">    Date:</t>
    </r>
    <r>
      <rPr>
        <sz val="10"/>
        <color indexed="8"/>
        <rFont val="Calibri"/>
        <family val="2"/>
      </rPr>
      <t xml:space="preserve"> Overnight campout #8</t>
    </r>
  </si>
  <si>
    <r>
      <rPr>
        <i/>
        <sz val="10"/>
        <color indexed="8"/>
        <rFont val="Calibri"/>
        <family val="2"/>
      </rPr>
      <t xml:space="preserve">    Date:</t>
    </r>
    <r>
      <rPr>
        <sz val="10"/>
        <color indexed="8"/>
        <rFont val="Calibri"/>
        <family val="2"/>
      </rPr>
      <t xml:space="preserve"> Overnight campout #9</t>
    </r>
  </si>
  <si>
    <r>
      <t xml:space="preserve"> </t>
    </r>
    <r>
      <rPr>
        <i/>
        <sz val="10"/>
        <color indexed="8"/>
        <rFont val="Calibri"/>
        <family val="2"/>
      </rPr>
      <t>Count:</t>
    </r>
    <r>
      <rPr>
        <sz val="10"/>
        <color indexed="8"/>
        <rFont val="Calibri"/>
        <family val="2"/>
      </rPr>
      <t xml:space="preserve"> Total number of overnight campouts</t>
    </r>
  </si>
  <si>
    <r>
      <rPr>
        <i/>
        <sz val="10"/>
        <color indexed="8"/>
        <rFont val="Calibri"/>
        <family val="2"/>
      </rPr>
      <t xml:space="preserve"> Count:</t>
    </r>
    <r>
      <rPr>
        <sz val="10"/>
        <color indexed="8"/>
        <rFont val="Calibri"/>
        <family val="2"/>
      </rPr>
      <t xml:space="preserve"> Number of Boy Scouts registered on June 30</t>
    </r>
  </si>
  <si>
    <r>
      <rPr>
        <i/>
        <sz val="10"/>
        <color indexed="8"/>
        <rFont val="Calibri"/>
        <family val="2"/>
      </rPr>
      <t xml:space="preserve"> Count:</t>
    </r>
    <r>
      <rPr>
        <sz val="10"/>
        <color indexed="8"/>
        <rFont val="Calibri"/>
        <family val="2"/>
      </rPr>
      <t xml:space="preserve"> Number of Boy Scouts attending any long-term camp</t>
    </r>
  </si>
  <si>
    <r>
      <rPr>
        <b/>
        <sz val="10"/>
        <color indexed="8"/>
        <rFont val="Calibri"/>
        <family val="2"/>
      </rPr>
      <t xml:space="preserve">Long-term camping: </t>
    </r>
    <r>
      <rPr>
        <sz val="10"/>
        <color indexed="8"/>
        <rFont val="Calibri"/>
        <family val="2"/>
      </rPr>
      <t xml:space="preserve"> Majority participate in a long-term camp.</t>
    </r>
  </si>
  <si>
    <r>
      <t xml:space="preserve"> </t>
    </r>
    <r>
      <rPr>
        <i/>
        <sz val="10"/>
        <color indexed="8"/>
        <rFont val="Calibri"/>
        <family val="2"/>
      </rPr>
      <t>Yes/No:</t>
    </r>
    <r>
      <rPr>
        <sz val="10"/>
        <color indexed="8"/>
        <rFont val="Calibri"/>
        <family val="2"/>
      </rPr>
      <t xml:space="preserve"> Troop records service projects and hours on JTE website</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</si>
  <si>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</si>
  <si>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</si>
  <si>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rPr>
        <i/>
        <sz val="10"/>
        <color indexed="8"/>
        <rFont val="Calibri"/>
        <family val="2"/>
      </rPr>
      <t xml:space="preserve">    Date: </t>
    </r>
    <r>
      <rPr>
        <sz val="10"/>
        <color indexed="8"/>
        <rFont val="Calibri"/>
        <family val="2"/>
      </rPr>
      <t>Service project #5</t>
    </r>
  </si>
  <si>
    <r>
      <t xml:space="preserve"> </t>
    </r>
    <r>
      <rPr>
        <i/>
        <sz val="10"/>
        <color indexed="8"/>
        <rFont val="Calibri"/>
        <family val="2"/>
      </rPr>
      <t>Yes/No:</t>
    </r>
    <r>
      <rPr>
        <sz val="10"/>
        <color indexed="8"/>
        <rFont val="Calibri"/>
        <family val="2"/>
      </rPr>
      <t xml:space="preserve"> Troop has a senior patrol leader</t>
    </r>
  </si>
  <si>
    <r>
      <t xml:space="preserve"> </t>
    </r>
    <r>
      <rPr>
        <i/>
        <sz val="10"/>
        <color indexed="8"/>
        <rFont val="Calibri"/>
        <family val="2"/>
      </rPr>
      <t>Yes/No:</t>
    </r>
    <r>
      <rPr>
        <sz val="10"/>
        <color indexed="8"/>
        <rFont val="Calibri"/>
        <family val="2"/>
      </rPr>
      <t xml:space="preserve"> Troop conducts patrol leader training</t>
    </r>
  </si>
  <si>
    <r>
      <rPr>
        <i/>
        <sz val="10"/>
        <color indexed="8"/>
        <rFont val="Calibri"/>
        <family val="2"/>
      </rPr>
      <t xml:space="preserve"> Count:</t>
    </r>
    <r>
      <rPr>
        <sz val="10"/>
        <color indexed="8"/>
        <rFont val="Calibri"/>
        <family val="2"/>
      </rPr>
      <t xml:space="preserve"> Number of patrols</t>
    </r>
  </si>
  <si>
    <r>
      <rPr>
        <i/>
        <sz val="10"/>
        <color indexed="8"/>
        <rFont val="Calibri"/>
        <family val="2"/>
      </rPr>
      <t xml:space="preserve"> Count:</t>
    </r>
    <r>
      <rPr>
        <sz val="10"/>
        <color indexed="8"/>
        <rFont val="Calibri"/>
        <family val="2"/>
      </rPr>
      <t xml:space="preserve"> Number of patrols with patrol leaders</t>
    </r>
  </si>
  <si>
    <r>
      <rPr>
        <i/>
        <sz val="10"/>
        <color indexed="8"/>
        <rFont val="Calibri"/>
        <family val="2"/>
      </rPr>
      <t xml:space="preserve">    Date:</t>
    </r>
    <r>
      <rPr>
        <sz val="10"/>
        <color indexed="8"/>
        <rFont val="Calibri"/>
        <family val="2"/>
      </rPr>
      <t xml:space="preserve"> Patrol leaders' council meeting #1</t>
    </r>
  </si>
  <si>
    <r>
      <rPr>
        <i/>
        <sz val="10"/>
        <color indexed="8"/>
        <rFont val="Calibri"/>
        <family val="2"/>
      </rPr>
      <t xml:space="preserve">    Date:</t>
    </r>
    <r>
      <rPr>
        <sz val="10"/>
        <color indexed="8"/>
        <rFont val="Calibri"/>
        <family val="2"/>
      </rPr>
      <t xml:space="preserve"> Patrol leaders' council meeting #2</t>
    </r>
  </si>
  <si>
    <r>
      <rPr>
        <i/>
        <sz val="10"/>
        <color indexed="8"/>
        <rFont val="Calibri"/>
        <family val="2"/>
      </rPr>
      <t xml:space="preserve">    Date:</t>
    </r>
    <r>
      <rPr>
        <sz val="10"/>
        <color indexed="8"/>
        <rFont val="Calibri"/>
        <family val="2"/>
      </rPr>
      <t xml:space="preserve"> Patrol leaders' council meeting #3</t>
    </r>
  </si>
  <si>
    <r>
      <rPr>
        <i/>
        <sz val="10"/>
        <color indexed="8"/>
        <rFont val="Calibri"/>
        <family val="2"/>
      </rPr>
      <t xml:space="preserve">    Date:</t>
    </r>
    <r>
      <rPr>
        <sz val="10"/>
        <color indexed="8"/>
        <rFont val="Calibri"/>
        <family val="2"/>
      </rPr>
      <t xml:space="preserve"> Patrol leaders' council meeting #4</t>
    </r>
  </si>
  <si>
    <r>
      <rPr>
        <i/>
        <sz val="10"/>
        <color indexed="8"/>
        <rFont val="Calibri"/>
        <family val="2"/>
      </rPr>
      <t xml:space="preserve">    Date:</t>
    </r>
    <r>
      <rPr>
        <sz val="10"/>
        <color indexed="8"/>
        <rFont val="Calibri"/>
        <family val="2"/>
      </rPr>
      <t xml:space="preserve"> Patrol leaders' council meeting #5</t>
    </r>
  </si>
  <si>
    <r>
      <rPr>
        <i/>
        <sz val="10"/>
        <color indexed="8"/>
        <rFont val="Calibri"/>
        <family val="2"/>
      </rPr>
      <t xml:space="preserve">    Date:</t>
    </r>
    <r>
      <rPr>
        <sz val="10"/>
        <color indexed="8"/>
        <rFont val="Calibri"/>
        <family val="2"/>
      </rPr>
      <t xml:space="preserve"> Patrol leaders' council meeting #6</t>
    </r>
  </si>
  <si>
    <r>
      <rPr>
        <i/>
        <sz val="10"/>
        <color indexed="8"/>
        <rFont val="Calibri"/>
        <family val="2"/>
      </rPr>
      <t xml:space="preserve">    Date:</t>
    </r>
    <r>
      <rPr>
        <sz val="10"/>
        <color indexed="8"/>
        <rFont val="Calibri"/>
        <family val="2"/>
      </rPr>
      <t xml:space="preserve"> Patrol leaders' council meeting #7</t>
    </r>
  </si>
  <si>
    <r>
      <rPr>
        <i/>
        <sz val="10"/>
        <color indexed="8"/>
        <rFont val="Calibri"/>
        <family val="2"/>
      </rPr>
      <t xml:space="preserve">    Date:</t>
    </r>
    <r>
      <rPr>
        <sz val="10"/>
        <color indexed="8"/>
        <rFont val="Calibri"/>
        <family val="2"/>
      </rPr>
      <t xml:space="preserve"> Patrol leaders' council meeting #8</t>
    </r>
  </si>
  <si>
    <r>
      <rPr>
        <i/>
        <sz val="10"/>
        <color indexed="8"/>
        <rFont val="Calibri"/>
        <family val="2"/>
      </rPr>
      <t xml:space="preserve">    Date:</t>
    </r>
    <r>
      <rPr>
        <sz val="10"/>
        <color indexed="8"/>
        <rFont val="Calibri"/>
        <family val="2"/>
      </rPr>
      <t xml:space="preserve"> Patrol leaders' council meeting #9</t>
    </r>
  </si>
  <si>
    <r>
      <rPr>
        <i/>
        <sz val="10"/>
        <color indexed="8"/>
        <rFont val="Calibri"/>
        <family val="2"/>
      </rPr>
      <t xml:space="preserve">    Date:</t>
    </r>
    <r>
      <rPr>
        <sz val="10"/>
        <color indexed="8"/>
        <rFont val="Calibri"/>
        <family val="2"/>
      </rPr>
      <t xml:space="preserve"> Patrol leaders' council meeting #10</t>
    </r>
  </si>
  <si>
    <r>
      <t xml:space="preserve"> </t>
    </r>
    <r>
      <rPr>
        <i/>
        <sz val="10"/>
        <color indexed="8"/>
        <rFont val="Calibri"/>
        <family val="2"/>
      </rPr>
      <t>Count:</t>
    </r>
    <r>
      <rPr>
        <sz val="10"/>
        <color indexed="8"/>
        <rFont val="Calibri"/>
        <family val="2"/>
      </rPr>
      <t xml:space="preserve"> Total number of patrol leaders' council meetings</t>
    </r>
  </si>
  <si>
    <r>
      <t xml:space="preserve"> </t>
    </r>
    <r>
      <rPr>
        <i/>
        <sz val="10"/>
        <color indexed="8"/>
        <rFont val="Calibri"/>
        <family val="2"/>
      </rPr>
      <t>Yes/No:</t>
    </r>
    <r>
      <rPr>
        <sz val="10"/>
        <color indexed="8"/>
        <rFont val="Calibri"/>
        <family val="2"/>
      </rPr>
      <t xml:space="preserve"> At least 1 Scout attended an advanced training course</t>
    </r>
  </si>
  <si>
    <r>
      <t xml:space="preserve"> </t>
    </r>
    <r>
      <rPr>
        <i/>
        <sz val="10"/>
        <color indexed="8"/>
        <rFont val="Calibri"/>
        <family val="2"/>
      </rPr>
      <t>Yes/No:</t>
    </r>
    <r>
      <rPr>
        <sz val="10"/>
        <color indexed="8"/>
        <rFont val="Calibri"/>
        <family val="2"/>
      </rPr>
      <t xml:space="preserve"> Registered Scoutmaster</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</si>
  <si>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</si>
  <si>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</si>
  <si>
    <r>
      <rPr>
        <i/>
        <sz val="10"/>
        <color indexed="8"/>
        <rFont val="Calibri"/>
        <family val="2"/>
      </rPr>
      <t xml:space="preserve">    Date:</t>
    </r>
    <r>
      <rPr>
        <sz val="10"/>
        <color indexed="8"/>
        <rFont val="Calibri"/>
        <family val="2"/>
      </rPr>
      <t xml:space="preserve"> Court of Honor #3</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</si>
  <si>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</si>
  <si>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</si>
  <si>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t xml:space="preserve">    </t>
    </r>
    <r>
      <rPr>
        <i/>
        <sz val="10"/>
        <color indexed="8"/>
        <rFont val="Calibri"/>
        <family val="2"/>
      </rPr>
      <t>Yes/No:</t>
    </r>
    <r>
      <rPr>
        <sz val="10"/>
        <color indexed="8"/>
        <rFont val="Calibri"/>
        <family val="2"/>
      </rPr>
      <t xml:space="preserve"> Scoutmaster has completed position-specific training</t>
    </r>
  </si>
  <si>
    <r>
      <rPr>
        <i/>
        <sz val="10"/>
        <color indexed="8"/>
        <rFont val="Calibri"/>
        <family val="2"/>
      </rPr>
      <t xml:space="preserve"> Count:</t>
    </r>
    <r>
      <rPr>
        <sz val="10"/>
        <color indexed="8"/>
        <rFont val="Calibri"/>
        <family val="2"/>
      </rPr>
      <t xml:space="preserve"> Number assistant Scoutmasters</t>
    </r>
  </si>
  <si>
    <r>
      <t xml:space="preserve"> </t>
    </r>
    <r>
      <rPr>
        <i/>
        <sz val="10"/>
        <color indexed="8"/>
        <rFont val="Calibri"/>
        <family val="2"/>
      </rPr>
      <t>Yes/No:</t>
    </r>
    <r>
      <rPr>
        <sz val="10"/>
        <color indexed="8"/>
        <rFont val="Calibri"/>
        <family val="2"/>
      </rPr>
      <t xml:space="preserve"> At least one person has attended Woodbadge</t>
    </r>
  </si>
  <si>
    <t>2015 Journey to Excellence Troop Spreadsheet</t>
  </si>
  <si>
    <t>Enter Troop Number</t>
  </si>
  <si>
    <t>4.  Dates entered need to be in the range of November 1, 2014 through September 30, 2016,
      but should fall within the troop's charter year.</t>
  </si>
  <si>
    <t>Enter Troop Information …</t>
  </si>
  <si>
    <t>Scoumaster ___________________________________________________</t>
  </si>
  <si>
    <t>Our troop has completed online rechartering by the deadline in order to maintain continuity of our program.</t>
  </si>
  <si>
    <r>
      <rPr>
        <b/>
        <sz val="10"/>
        <color indexed="8"/>
        <rFont val="Calibri"/>
        <family val="2"/>
      </rPr>
      <t>Trained leadership:</t>
    </r>
    <r>
      <rPr>
        <sz val="10"/>
        <color indexed="8"/>
        <rFont val="Calibri"/>
        <family val="2"/>
      </rPr>
      <t xml:space="preserve"> Have trained and engaged leaders at all levels.</t>
    </r>
  </si>
  <si>
    <r>
      <t xml:space="preserve">Trained leadership: </t>
    </r>
    <r>
      <rPr>
        <sz val="10"/>
        <rFont val="Arial"/>
        <family val="2"/>
      </rPr>
      <t>Have trained and engaged leaders at all levels.</t>
    </r>
  </si>
  <si>
    <t xml:space="preserve">Charter years can differ from the program year for many units.  For example, if a troop has
a recharter date of December 2014, then the next charter year will run from January 1, 2015 to
December 31, 2015.  During this period, it should have at least 6 PLC meetings and 6 committee
meetings to meet silver standards. However, it is likely that the program year will run with the
school year. Measures that relate better to the program year may be evaluated with this in mind.
It would be appropriate to present the annual calendar and budget or hold the first court of honor
in early fall.
Journey to Excellence measures are not intended to be cumbersome for any unit.  When the troop
conducts its formal evaluation at recharter time, all accomplishments of the past year should be
included, even if some relate to the completion of one program year and others to the start of the
next one.
</t>
  </si>
  <si>
    <r>
      <rPr>
        <i/>
        <sz val="10"/>
        <color indexed="8"/>
        <rFont val="Calibri"/>
        <family val="2"/>
      </rPr>
      <t xml:space="preserve"> Percent: </t>
    </r>
    <r>
      <rPr>
        <sz val="10"/>
        <color indexed="8"/>
        <rFont val="Calibri"/>
        <family val="2"/>
      </rPr>
      <t>Assistant Scoutmasters completing training</t>
    </r>
  </si>
  <si>
    <t>5.  Sheets are designed to be printed without additional formatting.</t>
  </si>
  <si>
    <t>This form should be turned in to your unit commissioner or the Scout service center as directed by your council.</t>
  </si>
  <si>
    <r>
      <t xml:space="preserve"> </t>
    </r>
    <r>
      <rPr>
        <i/>
        <sz val="10"/>
        <color indexed="8"/>
        <rFont val="Calibri"/>
        <family val="2"/>
      </rPr>
      <t>Yes/No:</t>
    </r>
    <r>
      <rPr>
        <sz val="10"/>
        <color indexed="8"/>
        <rFont val="Calibri"/>
        <family val="2"/>
      </rPr>
      <t xml:space="preserve"> Scoutmaster has orientation &amp; youth protection training</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</si>
</sst>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sz val="14"/>
      <color indexed="8"/>
      <name val="Calibri"/>
      <family val="2"/>
    </font>
    <font>
      <b/>
      <i/>
      <sz val="12"/>
      <color indexed="8"/>
      <name val="Calibri"/>
      <family val="2"/>
    </font>
    <font>
      <b/>
      <sz val="10"/>
      <color indexed="10"/>
      <name val="Arial"/>
      <family val="2"/>
    </font>
    <font>
      <b/>
      <sz val="10"/>
      <color indexed="9"/>
      <name val="Calibri"/>
      <family val="2"/>
    </font>
    <font>
      <b/>
      <sz val="12"/>
      <color indexed="8"/>
      <name val="Calibri"/>
      <family val="2"/>
    </font>
    <font>
      <i/>
      <sz val="18"/>
      <color indexed="60"/>
      <name val="Arial Black"/>
      <family val="2"/>
    </font>
    <font>
      <i/>
      <sz val="16"/>
      <color indexed="60"/>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i/>
      <sz val="18"/>
      <color rgb="FFC00000"/>
      <name val="Arial Black"/>
      <family val="2"/>
    </font>
    <font>
      <i/>
      <sz val="16"/>
      <color rgb="FFC00000"/>
      <name val="Arial Black"/>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right style="thin"/>
      <top style="thin"/>
      <bottom style="thin"/>
    </border>
    <border>
      <left>
        <color indexed="63"/>
      </left>
      <right style="thin"/>
      <top style="thin"/>
      <bottom style="thin"/>
    </border>
    <border>
      <left style="medium"/>
      <right>
        <color indexed="63"/>
      </right>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style="medium">
        <color indexed="9"/>
      </left>
      <right style="medium"/>
      <top style="medium"/>
      <bottom style="medium">
        <color indexed="9"/>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8">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167" fontId="66" fillId="0" borderId="10" xfId="0" applyNumberFormat="1" applyFont="1" applyBorder="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3" fontId="66" fillId="0" borderId="10" xfId="0" applyNumberFormat="1" applyFont="1" applyBorder="1" applyAlignment="1" applyProtection="1">
      <alignment horizontal="center" vertical="center"/>
      <protection/>
    </xf>
    <xf numFmtId="168" fontId="66" fillId="0" borderId="10" xfId="0" applyNumberFormat="1" applyFont="1" applyBorder="1" applyAlignment="1" applyProtection="1">
      <alignment horizontal="center" vertical="center"/>
      <protection/>
    </xf>
    <xf numFmtId="0" fontId="2" fillId="0" borderId="14" xfId="0" applyFont="1" applyBorder="1" applyAlignment="1" applyProtection="1">
      <alignment/>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168" fontId="66" fillId="0" borderId="10" xfId="0" applyNumberFormat="1" applyFont="1" applyBorder="1" applyAlignment="1" applyProtection="1">
      <alignment horizontal="center"/>
      <protection/>
    </xf>
    <xf numFmtId="0" fontId="2" fillId="0" borderId="0" xfId="0" applyFont="1" applyAlignment="1" applyProtection="1">
      <alignment/>
      <protection/>
    </xf>
    <xf numFmtId="1" fontId="66" fillId="0" borderId="0" xfId="0" applyNumberFormat="1" applyFont="1" applyBorder="1" applyAlignment="1" applyProtection="1">
      <alignment horizontal="center"/>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center"/>
      <protection/>
    </xf>
    <xf numFmtId="0" fontId="71"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2"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1" fillId="0" borderId="0" xfId="0" applyFont="1" applyAlignment="1" applyProtection="1">
      <alignment/>
      <protection/>
    </xf>
    <xf numFmtId="0" fontId="14" fillId="33" borderId="24"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0" borderId="27" xfId="0" applyFont="1" applyBorder="1" applyAlignment="1">
      <alignment vertical="center" wrapText="1"/>
    </xf>
    <xf numFmtId="0" fontId="11" fillId="0" borderId="20" xfId="0" applyFont="1" applyFill="1" applyBorder="1" applyAlignment="1">
      <alignment horizontal="center" vertical="center" wrapText="1"/>
    </xf>
    <xf numFmtId="167" fontId="13" fillId="0" borderId="27" xfId="62" applyNumberFormat="1"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vertical="center" wrapText="1"/>
    </xf>
    <xf numFmtId="0" fontId="13" fillId="0" borderId="30" xfId="0" applyFont="1" applyBorder="1" applyAlignment="1">
      <alignment horizontal="center" vertical="center" wrapText="1"/>
    </xf>
    <xf numFmtId="0" fontId="13" fillId="0" borderId="31"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14" fillId="33" borderId="25" xfId="58" applyFont="1" applyFill="1" applyBorder="1" applyAlignment="1" applyProtection="1">
      <alignment horizontal="center" vertical="center" wrapText="1"/>
      <protection/>
    </xf>
    <xf numFmtId="0" fontId="14" fillId="33" borderId="32" xfId="58" applyFont="1" applyFill="1" applyBorder="1" applyAlignment="1" applyProtection="1">
      <alignment horizontal="center" vertical="center" wrapText="1"/>
      <protection/>
    </xf>
    <xf numFmtId="0" fontId="15" fillId="33" borderId="15" xfId="58" applyFont="1" applyFill="1" applyBorder="1" applyAlignment="1" applyProtection="1">
      <alignment horizontal="center" vertical="center" wrapText="1"/>
      <protection/>
    </xf>
    <xf numFmtId="3" fontId="15" fillId="33" borderId="15" xfId="58" applyNumberFormat="1" applyFont="1" applyFill="1" applyBorder="1" applyAlignment="1" applyProtection="1">
      <alignment horizontal="center" vertical="center" wrapText="1"/>
      <protection/>
    </xf>
    <xf numFmtId="0" fontId="73" fillId="33" borderId="33" xfId="0" applyFont="1" applyFill="1" applyBorder="1" applyAlignment="1" applyProtection="1">
      <alignment horizontal="center" wrapText="1"/>
      <protection/>
    </xf>
    <xf numFmtId="0" fontId="73" fillId="33" borderId="33" xfId="0" applyFont="1" applyFill="1" applyBorder="1" applyAlignment="1" applyProtection="1">
      <alignment horizontal="center" vertical="center"/>
      <protection/>
    </xf>
    <xf numFmtId="0" fontId="73"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wrapText="1"/>
      <protection/>
    </xf>
    <xf numFmtId="0" fontId="73" fillId="33" borderId="35" xfId="0" applyFont="1" applyFill="1" applyBorder="1" applyAlignment="1" applyProtection="1">
      <alignment/>
      <protection/>
    </xf>
    <xf numFmtId="0" fontId="6" fillId="33" borderId="36" xfId="0" applyFont="1" applyFill="1" applyBorder="1" applyAlignment="1" applyProtection="1">
      <alignment/>
      <protection/>
    </xf>
    <xf numFmtId="0" fontId="64"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protection/>
    </xf>
    <xf numFmtId="0" fontId="64" fillId="33" borderId="35" xfId="0" applyFont="1" applyFill="1" applyBorder="1" applyAlignment="1" applyProtection="1">
      <alignment horizontal="center" vertical="center"/>
      <protection/>
    </xf>
    <xf numFmtId="0" fontId="64" fillId="33" borderId="36" xfId="0" applyFont="1" applyFill="1" applyBorder="1" applyAlignment="1" applyProtection="1">
      <alignment horizontal="center" vertical="center"/>
      <protection/>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0" fillId="9" borderId="20" xfId="0" applyFill="1" applyBorder="1" applyAlignment="1" applyProtection="1">
      <alignment horizontal="center"/>
      <protection locked="0"/>
    </xf>
    <xf numFmtId="14" fontId="0" fillId="9" borderId="20" xfId="0" applyNumberFormat="1" applyFill="1" applyBorder="1" applyAlignment="1" applyProtection="1">
      <alignment horizontal="center"/>
      <protection locked="0"/>
    </xf>
    <xf numFmtId="3" fontId="66" fillId="0" borderId="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0"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5" fillId="33" borderId="0" xfId="58" applyFont="1" applyFill="1" applyBorder="1" applyAlignment="1" applyProtection="1">
      <alignment horizontal="center" vertical="center" wrapText="1"/>
      <protection/>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1"/>
  <sheetViews>
    <sheetView showGridLines="0" tabSelected="1" zoomScalePageLayoutView="0" workbookViewId="0" topLeftCell="A1">
      <selection activeCell="C5" sqref="C5"/>
    </sheetView>
  </sheetViews>
  <sheetFormatPr defaultColWidth="9.140625" defaultRowHeight="15"/>
  <cols>
    <col min="1" max="1" width="1.421875" style="5" customWidth="1"/>
    <col min="2" max="2" width="22.28125" style="5" customWidth="1"/>
    <col min="3" max="3" width="28.00390625" style="5" customWidth="1"/>
    <col min="4" max="4" width="39.28125" style="5" customWidth="1"/>
    <col min="5" max="16384" width="9.00390625" style="5" customWidth="1"/>
  </cols>
  <sheetData>
    <row r="1" spans="2:4" ht="18.75">
      <c r="B1" s="122" t="s">
        <v>188</v>
      </c>
      <c r="C1" s="122"/>
      <c r="D1" s="122"/>
    </row>
    <row r="2" spans="2:4" ht="18.75">
      <c r="B2" s="54"/>
      <c r="C2" s="54"/>
      <c r="D2" s="54"/>
    </row>
    <row r="3" spans="2:4" ht="18.75">
      <c r="B3" s="55" t="s">
        <v>191</v>
      </c>
      <c r="C3" s="54"/>
      <c r="D3" s="54"/>
    </row>
    <row r="4" ht="9" customHeight="1"/>
    <row r="5" spans="2:4" ht="14.25">
      <c r="B5" s="5" t="s">
        <v>189</v>
      </c>
      <c r="C5" s="117"/>
      <c r="D5" s="53"/>
    </row>
    <row r="6" spans="3:4" ht="9" customHeight="1">
      <c r="C6" s="53"/>
      <c r="D6" s="53"/>
    </row>
    <row r="7" spans="2:4" ht="14.25">
      <c r="B7" s="5" t="s">
        <v>37</v>
      </c>
      <c r="C7" s="117"/>
      <c r="D7" s="53"/>
    </row>
    <row r="8" spans="3:4" ht="9" customHeight="1">
      <c r="C8" s="53"/>
      <c r="D8" s="53"/>
    </row>
    <row r="9" spans="2:4" ht="14.25">
      <c r="B9" s="5" t="s">
        <v>38</v>
      </c>
      <c r="C9" s="118"/>
      <c r="D9" s="53"/>
    </row>
    <row r="10" ht="27.75" customHeight="1"/>
    <row r="11" ht="15.75">
      <c r="B11" s="55" t="s">
        <v>72</v>
      </c>
    </row>
    <row r="12" ht="9" customHeight="1"/>
    <row r="13" spans="2:7" ht="27.75" customHeight="1">
      <c r="B13" s="123" t="s">
        <v>74</v>
      </c>
      <c r="C13" s="124"/>
      <c r="D13" s="124"/>
      <c r="G13" s="80"/>
    </row>
    <row r="14" spans="2:4" ht="22.5" customHeight="1">
      <c r="B14" s="124" t="s">
        <v>73</v>
      </c>
      <c r="C14" s="124"/>
      <c r="D14" s="124"/>
    </row>
    <row r="15" spans="2:4" ht="33" customHeight="1">
      <c r="B15" s="125" t="s">
        <v>75</v>
      </c>
      <c r="C15" s="126"/>
      <c r="D15" s="126"/>
    </row>
    <row r="16" spans="2:4" ht="33" customHeight="1">
      <c r="B16" s="125" t="s">
        <v>190</v>
      </c>
      <c r="C16" s="125"/>
      <c r="D16" s="125"/>
    </row>
    <row r="17" spans="2:4" ht="22.5" customHeight="1">
      <c r="B17" s="124" t="s">
        <v>198</v>
      </c>
      <c r="C17" s="124"/>
      <c r="D17" s="124"/>
    </row>
    <row r="19" ht="15.75">
      <c r="B19" s="81" t="s">
        <v>79</v>
      </c>
    </row>
    <row r="20" ht="9" customHeight="1"/>
    <row r="21" spans="2:4" ht="189.75" customHeight="1">
      <c r="B21" s="120" t="s">
        <v>196</v>
      </c>
      <c r="C21" s="121"/>
      <c r="D21" s="121"/>
    </row>
  </sheetData>
  <sheetProtection password="C664" sheet="1" selectLockedCells="1"/>
  <mergeCells count="7">
    <mergeCell ref="B21:D21"/>
    <mergeCell ref="B1:D1"/>
    <mergeCell ref="B13:D13"/>
    <mergeCell ref="B14:D14"/>
    <mergeCell ref="B15:D15"/>
    <mergeCell ref="B16:D16"/>
    <mergeCell ref="B17:D17"/>
  </mergeCells>
  <dataValidations count="2">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25"/>
  <sheetViews>
    <sheetView showGridLines="0" zoomScalePageLayoutView="0" workbookViewId="0" topLeftCell="A1">
      <selection activeCell="D7" sqref="D7"/>
    </sheetView>
  </sheetViews>
  <sheetFormatPr defaultColWidth="9.140625" defaultRowHeight="15"/>
  <cols>
    <col min="1" max="1" width="4.421875" style="5" customWidth="1"/>
    <col min="2" max="2" width="21.28125" style="5" customWidth="1"/>
    <col min="3" max="3" width="53.28125" style="5" customWidth="1"/>
    <col min="4" max="4" width="9.140625" style="5" customWidth="1"/>
    <col min="5" max="5" width="1.57421875" style="5" customWidth="1"/>
    <col min="6" max="6" width="9.140625" style="5" customWidth="1"/>
    <col min="7" max="7" width="1.57421875" style="4" customWidth="1"/>
    <col min="8" max="10" width="8.57421875" style="5" customWidth="1"/>
    <col min="11" max="11" width="12.28125" style="6" hidden="1" customWidth="1"/>
    <col min="12" max="14" width="12.28125" style="7" hidden="1" customWidth="1"/>
    <col min="15" max="16384" width="9.00390625" style="5" customWidth="1"/>
  </cols>
  <sheetData>
    <row r="1" spans="1:10" ht="15.75">
      <c r="A1" s="138" t="str">
        <f>"2015 Journey to Excellence - Troop "&amp;'Setup &amp; Instructions'!C5&amp;" - "&amp;'Setup &amp; Instructions'!C7&amp;" District"</f>
        <v>2015 Journey to Excellence - Troop  -  District</v>
      </c>
      <c r="B1" s="138"/>
      <c r="C1" s="138"/>
      <c r="D1" s="138"/>
      <c r="E1" s="138"/>
      <c r="F1" s="138"/>
      <c r="G1" s="138"/>
      <c r="H1" s="138"/>
      <c r="I1" s="138"/>
      <c r="J1" s="138"/>
    </row>
    <row r="2" spans="1:11" s="7" customFormat="1" ht="13.5" customHeight="1">
      <c r="A2" s="139">
        <f>IF('Setup &amp; Instructions'!C9="","",'Setup &amp; Instructions'!C9)</f>
      </c>
      <c r="B2" s="139"/>
      <c r="C2" s="139"/>
      <c r="D2" s="139"/>
      <c r="E2" s="139"/>
      <c r="F2" s="139"/>
      <c r="G2" s="139"/>
      <c r="H2" s="139"/>
      <c r="I2" s="139"/>
      <c r="J2" s="139"/>
      <c r="K2" s="6"/>
    </row>
    <row r="3" ht="18" customHeight="1" thickBot="1">
      <c r="A3" s="8"/>
    </row>
    <row r="4" spans="1:10" ht="27.75" customHeight="1" thickBot="1">
      <c r="A4" s="102" t="s">
        <v>4</v>
      </c>
      <c r="B4" s="103" t="s">
        <v>0</v>
      </c>
      <c r="C4" s="104" t="s">
        <v>5</v>
      </c>
      <c r="D4" s="105" t="s">
        <v>7</v>
      </c>
      <c r="E4" s="106"/>
      <c r="F4" s="105" t="s">
        <v>6</v>
      </c>
      <c r="G4" s="107"/>
      <c r="H4" s="102" t="s">
        <v>1</v>
      </c>
      <c r="I4" s="102" t="s">
        <v>2</v>
      </c>
      <c r="J4" s="102" t="s">
        <v>3</v>
      </c>
    </row>
    <row r="5" spans="1:10" ht="15" customHeight="1" thickBot="1">
      <c r="A5" s="108"/>
      <c r="B5" s="109" t="s">
        <v>32</v>
      </c>
      <c r="C5" s="110"/>
      <c r="D5" s="110"/>
      <c r="E5" s="110"/>
      <c r="F5" s="110"/>
      <c r="G5" s="110"/>
      <c r="H5" s="110"/>
      <c r="I5" s="110"/>
      <c r="J5" s="111"/>
    </row>
    <row r="6" spans="1:10" ht="6.75" customHeight="1">
      <c r="A6" s="127">
        <v>1</v>
      </c>
      <c r="B6" s="130" t="s">
        <v>132</v>
      </c>
      <c r="C6" s="9"/>
      <c r="D6" s="10"/>
      <c r="E6" s="10"/>
      <c r="F6" s="10"/>
      <c r="G6" s="11"/>
      <c r="H6" s="133">
        <f>IF(K10=1,K7,IF(K10=101,K7,""))</f>
      </c>
      <c r="I6" s="133">
        <f>IF(K10=11,L7,"")</f>
      </c>
      <c r="J6" s="133">
        <f>IF(K10=111,M7,"")</f>
      </c>
    </row>
    <row r="7" spans="1:13" ht="15" customHeight="1">
      <c r="A7" s="128"/>
      <c r="B7" s="136"/>
      <c r="C7" s="12" t="s">
        <v>133</v>
      </c>
      <c r="D7" s="1"/>
      <c r="E7" s="13"/>
      <c r="F7" s="13"/>
      <c r="G7" s="14"/>
      <c r="H7" s="134"/>
      <c r="I7" s="134"/>
      <c r="J7" s="134"/>
      <c r="K7" s="6">
        <v>50</v>
      </c>
      <c r="L7" s="7">
        <v>100</v>
      </c>
      <c r="M7" s="7">
        <v>200</v>
      </c>
    </row>
    <row r="8" spans="1:13" ht="15" customHeight="1">
      <c r="A8" s="128"/>
      <c r="B8" s="136"/>
      <c r="C8" s="12" t="s">
        <v>134</v>
      </c>
      <c r="D8" s="1"/>
      <c r="E8" s="13"/>
      <c r="F8" s="13"/>
      <c r="G8" s="14"/>
      <c r="H8" s="134"/>
      <c r="I8" s="134"/>
      <c r="J8" s="134"/>
      <c r="L8" s="7">
        <v>6</v>
      </c>
      <c r="M8" s="114"/>
    </row>
    <row r="9" spans="1:10" ht="15" customHeight="1">
      <c r="A9" s="128"/>
      <c r="B9" s="136"/>
      <c r="C9" s="12" t="s">
        <v>9</v>
      </c>
      <c r="D9" s="1"/>
      <c r="E9" s="13"/>
      <c r="F9" s="13"/>
      <c r="G9" s="14"/>
      <c r="H9" s="134"/>
      <c r="I9" s="134"/>
      <c r="J9" s="134"/>
    </row>
    <row r="10" spans="1:11" ht="15" customHeight="1">
      <c r="A10" s="128"/>
      <c r="B10" s="136"/>
      <c r="C10" s="12" t="s">
        <v>10</v>
      </c>
      <c r="D10" s="1"/>
      <c r="E10" s="13"/>
      <c r="F10" s="13"/>
      <c r="G10" s="14"/>
      <c r="H10" s="134"/>
      <c r="I10" s="134"/>
      <c r="J10" s="134"/>
      <c r="K10" s="6">
        <f>IF(D7="",0,1)+IF(F15=L8,10,0)+IF(D8="",0,100)</f>
        <v>0</v>
      </c>
    </row>
    <row r="11" spans="1:10" ht="15" customHeight="1">
      <c r="A11" s="128"/>
      <c r="B11" s="136"/>
      <c r="C11" s="12" t="s">
        <v>11</v>
      </c>
      <c r="D11" s="1"/>
      <c r="E11" s="13"/>
      <c r="F11" s="13"/>
      <c r="G11" s="14"/>
      <c r="H11" s="134"/>
      <c r="I11" s="134"/>
      <c r="J11" s="134"/>
    </row>
    <row r="12" spans="1:10" ht="15" customHeight="1">
      <c r="A12" s="128"/>
      <c r="B12" s="136"/>
      <c r="C12" s="12" t="s">
        <v>12</v>
      </c>
      <c r="D12" s="1"/>
      <c r="E12" s="13"/>
      <c r="F12" s="13"/>
      <c r="G12" s="14"/>
      <c r="H12" s="134"/>
      <c r="I12" s="134"/>
      <c r="J12" s="134"/>
    </row>
    <row r="13" spans="1:10" ht="15" customHeight="1">
      <c r="A13" s="128"/>
      <c r="B13" s="136"/>
      <c r="C13" s="12" t="s">
        <v>13</v>
      </c>
      <c r="D13" s="1"/>
      <c r="E13" s="13"/>
      <c r="F13" s="13"/>
      <c r="G13" s="14"/>
      <c r="H13" s="134"/>
      <c r="I13" s="134"/>
      <c r="J13" s="134"/>
    </row>
    <row r="14" spans="1:10" ht="15" customHeight="1">
      <c r="A14" s="128"/>
      <c r="B14" s="136"/>
      <c r="C14" s="12" t="s">
        <v>14</v>
      </c>
      <c r="D14" s="1"/>
      <c r="E14" s="13"/>
      <c r="F14" s="13"/>
      <c r="G14" s="14"/>
      <c r="H14" s="134"/>
      <c r="I14" s="134"/>
      <c r="J14" s="134"/>
    </row>
    <row r="15" spans="1:10" ht="15" customHeight="1">
      <c r="A15" s="128"/>
      <c r="B15" s="136"/>
      <c r="C15" s="12" t="s">
        <v>8</v>
      </c>
      <c r="D15" s="15"/>
      <c r="E15" s="13"/>
      <c r="F15" s="16">
        <f>IF(D9="",0,1)+IF(D10="",0,1)+IF(D11="",0,1)+IF(D12="",0,1)+IF(D13="",0,1)+IF(D14="",0,1)</f>
        <v>0</v>
      </c>
      <c r="G15" s="14"/>
      <c r="H15" s="134"/>
      <c r="I15" s="134"/>
      <c r="J15" s="134"/>
    </row>
    <row r="16" spans="1:10" ht="6.75" customHeight="1" thickBot="1">
      <c r="A16" s="129"/>
      <c r="B16" s="137"/>
      <c r="C16" s="17"/>
      <c r="D16" s="18"/>
      <c r="E16" s="18"/>
      <c r="F16" s="18"/>
      <c r="G16" s="19"/>
      <c r="H16" s="135"/>
      <c r="I16" s="135"/>
      <c r="J16" s="135"/>
    </row>
    <row r="17" spans="1:10" ht="15" customHeight="1" thickBot="1">
      <c r="A17" s="108"/>
      <c r="B17" s="109" t="s">
        <v>33</v>
      </c>
      <c r="C17" s="110"/>
      <c r="D17" s="110"/>
      <c r="E17" s="110"/>
      <c r="F17" s="110"/>
      <c r="G17" s="110"/>
      <c r="H17" s="110"/>
      <c r="I17" s="110"/>
      <c r="J17" s="111"/>
    </row>
    <row r="18" spans="1:10" ht="6.75" customHeight="1">
      <c r="A18" s="127">
        <v>2</v>
      </c>
      <c r="B18" s="130" t="s">
        <v>131</v>
      </c>
      <c r="C18" s="9"/>
      <c r="D18" s="10"/>
      <c r="E18" s="10"/>
      <c r="F18" s="10"/>
      <c r="G18" s="11"/>
      <c r="H18" s="133">
        <f>IF(K22=1,K19,"")</f>
      </c>
      <c r="I18" s="133">
        <f>IF(K22=11,L19,"")</f>
      </c>
      <c r="J18" s="133">
        <f>IF(K22=111,M19,"")</f>
      </c>
    </row>
    <row r="19" spans="1:13" ht="15" customHeight="1">
      <c r="A19" s="128"/>
      <c r="B19" s="131"/>
      <c r="C19" s="37" t="s">
        <v>135</v>
      </c>
      <c r="D19" s="1"/>
      <c r="E19" s="20"/>
      <c r="F19" s="20"/>
      <c r="G19" s="21"/>
      <c r="H19" s="134"/>
      <c r="I19" s="134"/>
      <c r="J19" s="134"/>
      <c r="K19" s="6">
        <v>50</v>
      </c>
      <c r="L19" s="7">
        <v>100</v>
      </c>
      <c r="M19" s="7">
        <v>200</v>
      </c>
    </row>
    <row r="20" spans="1:13" ht="15" customHeight="1">
      <c r="A20" s="128"/>
      <c r="B20" s="136"/>
      <c r="C20" s="12" t="s">
        <v>15</v>
      </c>
      <c r="D20" s="2"/>
      <c r="E20" s="13"/>
      <c r="F20" s="13"/>
      <c r="G20" s="14"/>
      <c r="H20" s="134"/>
      <c r="I20" s="134"/>
      <c r="J20" s="134"/>
      <c r="K20" s="115"/>
      <c r="L20" s="7">
        <v>0.05</v>
      </c>
      <c r="M20" s="7">
        <v>0.1</v>
      </c>
    </row>
    <row r="21" spans="1:13" ht="15" customHeight="1">
      <c r="A21" s="128"/>
      <c r="B21" s="136"/>
      <c r="C21" s="12" t="s">
        <v>16</v>
      </c>
      <c r="D21" s="2"/>
      <c r="E21" s="13"/>
      <c r="F21" s="13"/>
      <c r="G21" s="14"/>
      <c r="H21" s="134"/>
      <c r="I21" s="134"/>
      <c r="J21" s="134"/>
      <c r="K21" s="6">
        <v>1</v>
      </c>
      <c r="L21" s="7">
        <v>25</v>
      </c>
      <c r="M21" s="7">
        <v>35</v>
      </c>
    </row>
    <row r="22" spans="1:11" ht="15" customHeight="1">
      <c r="A22" s="128"/>
      <c r="B22" s="136"/>
      <c r="C22" s="12" t="s">
        <v>137</v>
      </c>
      <c r="D22" s="2"/>
      <c r="E22" s="13"/>
      <c r="F22" s="13"/>
      <c r="G22" s="14"/>
      <c r="H22" s="134"/>
      <c r="I22" s="134"/>
      <c r="J22" s="134"/>
      <c r="K22" s="6">
        <f>IF(AND(D19&lt;&gt;"",D22+D23&gt;=K21),1,0)+IF(OR(F27&gt;=L20,F26&gt;=L21),10,0)+IF(OR(F27&gt;=M20,F26&gt;=M21),100,0)</f>
        <v>0</v>
      </c>
    </row>
    <row r="23" spans="1:10" ht="15" customHeight="1">
      <c r="A23" s="128"/>
      <c r="B23" s="136"/>
      <c r="C23" s="79" t="s">
        <v>138</v>
      </c>
      <c r="D23" s="2"/>
      <c r="E23" s="13"/>
      <c r="F23" s="13"/>
      <c r="G23" s="14"/>
      <c r="H23" s="134"/>
      <c r="I23" s="134"/>
      <c r="J23" s="134"/>
    </row>
    <row r="24" spans="1:10" ht="15" customHeight="1">
      <c r="A24" s="128"/>
      <c r="B24" s="136"/>
      <c r="C24" s="79" t="s">
        <v>22</v>
      </c>
      <c r="D24" s="2"/>
      <c r="E24" s="13"/>
      <c r="F24" s="13"/>
      <c r="G24" s="14"/>
      <c r="H24" s="134"/>
      <c r="I24" s="134"/>
      <c r="J24" s="134"/>
    </row>
    <row r="25" spans="1:10" ht="15" customHeight="1">
      <c r="A25" s="128"/>
      <c r="B25" s="136"/>
      <c r="C25" s="7" t="s">
        <v>136</v>
      </c>
      <c r="D25" s="2"/>
      <c r="E25" s="13"/>
      <c r="F25" s="13"/>
      <c r="G25" s="14"/>
      <c r="H25" s="134"/>
      <c r="I25" s="134"/>
      <c r="J25" s="134"/>
    </row>
    <row r="26" spans="1:10" ht="15" customHeight="1">
      <c r="A26" s="128"/>
      <c r="B26" s="136"/>
      <c r="C26" s="7" t="s">
        <v>17</v>
      </c>
      <c r="D26" s="15"/>
      <c r="E26" s="13"/>
      <c r="F26" s="16">
        <f>IF(D21+D22+D23+D24-D25&lt;0,0,D21+D22+D23+D24-D25)</f>
        <v>0</v>
      </c>
      <c r="G26" s="14"/>
      <c r="H26" s="134"/>
      <c r="I26" s="134"/>
      <c r="J26" s="134"/>
    </row>
    <row r="27" spans="1:10" ht="15" customHeight="1">
      <c r="A27" s="128"/>
      <c r="B27" s="136"/>
      <c r="C27" s="7" t="s">
        <v>18</v>
      </c>
      <c r="E27" s="13"/>
      <c r="F27" s="23">
        <f>IF(D20=0,0,F26/D20-1)</f>
        <v>0</v>
      </c>
      <c r="G27" s="14"/>
      <c r="H27" s="134"/>
      <c r="I27" s="134"/>
      <c r="J27" s="134"/>
    </row>
    <row r="28" spans="1:10" ht="6.75" customHeight="1" thickBot="1">
      <c r="A28" s="129"/>
      <c r="B28" s="137"/>
      <c r="C28" s="17"/>
      <c r="D28" s="18"/>
      <c r="E28" s="18"/>
      <c r="F28" s="18"/>
      <c r="G28" s="19"/>
      <c r="H28" s="135"/>
      <c r="I28" s="135"/>
      <c r="J28" s="135"/>
    </row>
    <row r="29" spans="1:10" ht="6.75" customHeight="1">
      <c r="A29" s="127">
        <v>3</v>
      </c>
      <c r="B29" s="130" t="s">
        <v>36</v>
      </c>
      <c r="C29" s="9"/>
      <c r="D29" s="10"/>
      <c r="E29" s="10"/>
      <c r="F29" s="10"/>
      <c r="G29" s="11"/>
      <c r="H29" s="133">
        <f>IF(K33=1,K30,IF(K33=101,K30,""))</f>
      </c>
      <c r="I29" s="133">
        <f>IF(K33=11,L30,"")</f>
      </c>
      <c r="J29" s="133">
        <f>IF(K33=111,M30,"")</f>
      </c>
    </row>
    <row r="30" spans="1:14" s="28" customFormat="1" ht="15" customHeight="1">
      <c r="A30" s="128"/>
      <c r="B30" s="136"/>
      <c r="C30" s="24" t="s">
        <v>71</v>
      </c>
      <c r="D30" s="3"/>
      <c r="E30" s="26"/>
      <c r="F30" s="26"/>
      <c r="G30" s="27"/>
      <c r="H30" s="134"/>
      <c r="I30" s="134"/>
      <c r="J30" s="134"/>
      <c r="K30" s="6">
        <v>50</v>
      </c>
      <c r="L30" s="7">
        <v>100</v>
      </c>
      <c r="M30" s="7">
        <v>200</v>
      </c>
      <c r="N30" s="29"/>
    </row>
    <row r="31" spans="1:14" s="28" customFormat="1" ht="15" customHeight="1">
      <c r="A31" s="128"/>
      <c r="B31" s="136"/>
      <c r="C31" s="29" t="s">
        <v>17</v>
      </c>
      <c r="D31" s="30"/>
      <c r="E31" s="26"/>
      <c r="F31" s="16">
        <f>F26</f>
        <v>0</v>
      </c>
      <c r="G31" s="27"/>
      <c r="H31" s="134"/>
      <c r="I31" s="134"/>
      <c r="J31" s="134"/>
      <c r="K31" s="7">
        <v>0.75</v>
      </c>
      <c r="L31" s="7">
        <v>0.8</v>
      </c>
      <c r="M31" s="7">
        <v>0.85</v>
      </c>
      <c r="N31" s="29"/>
    </row>
    <row r="32" spans="1:14" s="28" customFormat="1" ht="15" customHeight="1">
      <c r="A32" s="128"/>
      <c r="B32" s="136"/>
      <c r="C32" s="34" t="s">
        <v>139</v>
      </c>
      <c r="D32" s="2"/>
      <c r="E32" s="26"/>
      <c r="F32" s="26"/>
      <c r="G32" s="27"/>
      <c r="H32" s="134"/>
      <c r="I32" s="134"/>
      <c r="J32" s="134"/>
      <c r="K32" s="7">
        <v>0</v>
      </c>
      <c r="L32" s="7"/>
      <c r="M32" s="7"/>
      <c r="N32" s="29"/>
    </row>
    <row r="33" spans="1:14" s="28" customFormat="1" ht="15" customHeight="1">
      <c r="A33" s="128"/>
      <c r="B33" s="136"/>
      <c r="C33" s="29" t="s">
        <v>19</v>
      </c>
      <c r="D33" s="30"/>
      <c r="E33" s="26"/>
      <c r="F33" s="16">
        <f>IF(F31-D32&lt;0,0,F31-D32)</f>
        <v>0</v>
      </c>
      <c r="G33" s="27"/>
      <c r="H33" s="134"/>
      <c r="I33" s="134"/>
      <c r="J33" s="134"/>
      <c r="K33" s="6">
        <f>IF(F35&gt;=K31,1,IF(F36&gt;0,1,0))+IF(F35&gt;=L31,10,)+IF(F35&gt;=M31,100)</f>
        <v>0</v>
      </c>
      <c r="L33" s="7"/>
      <c r="M33" s="7"/>
      <c r="N33" s="29"/>
    </row>
    <row r="34" spans="1:14" s="28" customFormat="1" ht="15" customHeight="1">
      <c r="A34" s="128"/>
      <c r="B34" s="136"/>
      <c r="C34" s="29" t="s">
        <v>20</v>
      </c>
      <c r="D34" s="2"/>
      <c r="E34" s="26"/>
      <c r="F34" s="31"/>
      <c r="G34" s="27"/>
      <c r="H34" s="134"/>
      <c r="I34" s="134"/>
      <c r="J34" s="134"/>
      <c r="K34" s="6"/>
      <c r="L34" s="29"/>
      <c r="M34" s="29"/>
      <c r="N34" s="29"/>
    </row>
    <row r="35" spans="1:14" s="28" customFormat="1" ht="15" customHeight="1">
      <c r="A35" s="128"/>
      <c r="B35" s="136"/>
      <c r="C35" s="32" t="s">
        <v>21</v>
      </c>
      <c r="D35" s="31"/>
      <c r="E35" s="26"/>
      <c r="F35" s="25">
        <f>IF(F33=0,0,IF(D34&gt;F33,1,D34/F33))</f>
        <v>0</v>
      </c>
      <c r="G35" s="27"/>
      <c r="H35" s="134"/>
      <c r="I35" s="134"/>
      <c r="J35" s="134"/>
      <c r="K35" s="6"/>
      <c r="L35" s="29"/>
      <c r="M35" s="29"/>
      <c r="N35" s="29"/>
    </row>
    <row r="36" spans="1:14" s="28" customFormat="1" ht="15" customHeight="1">
      <c r="A36" s="128"/>
      <c r="B36" s="136"/>
      <c r="C36" s="32" t="s">
        <v>23</v>
      </c>
      <c r="D36" s="31"/>
      <c r="E36" s="26"/>
      <c r="F36" s="33">
        <f>IF(D30="",0,F35-D30)</f>
        <v>0</v>
      </c>
      <c r="G36" s="27"/>
      <c r="H36" s="134"/>
      <c r="I36" s="134"/>
      <c r="J36" s="134"/>
      <c r="K36" s="6"/>
      <c r="L36" s="29"/>
      <c r="M36" s="29"/>
      <c r="N36" s="29"/>
    </row>
    <row r="37" spans="1:10" ht="6.75" customHeight="1" thickBot="1">
      <c r="A37" s="129"/>
      <c r="B37" s="137"/>
      <c r="C37" s="17"/>
      <c r="D37" s="18"/>
      <c r="E37" s="18"/>
      <c r="F37" s="18"/>
      <c r="G37" s="19"/>
      <c r="H37" s="135"/>
      <c r="I37" s="135"/>
      <c r="J37" s="135"/>
    </row>
    <row r="38" spans="1:10" ht="6.75" customHeight="1">
      <c r="A38" s="127">
        <v>4</v>
      </c>
      <c r="B38" s="130" t="s">
        <v>130</v>
      </c>
      <c r="C38" s="9"/>
      <c r="D38" s="10"/>
      <c r="E38" s="10"/>
      <c r="F38" s="10"/>
      <c r="G38" s="11"/>
      <c r="H38" s="133">
        <f>IF(K42=1,K39,IF(K42=101,K39,""))</f>
      </c>
      <c r="I38" s="133">
        <f>IF(K42=11,L39,"")</f>
      </c>
      <c r="J38" s="133">
        <f>IF(K42=111,M39,"")</f>
      </c>
    </row>
    <row r="39" spans="1:13" ht="13.5" customHeight="1">
      <c r="A39" s="128"/>
      <c r="B39" s="136"/>
      <c r="C39" s="37" t="s">
        <v>142</v>
      </c>
      <c r="D39" s="1"/>
      <c r="E39" s="26"/>
      <c r="F39" s="31"/>
      <c r="G39" s="27"/>
      <c r="H39" s="134"/>
      <c r="I39" s="134"/>
      <c r="J39" s="134"/>
      <c r="K39" s="6">
        <v>25</v>
      </c>
      <c r="L39" s="7">
        <v>50</v>
      </c>
      <c r="M39" s="7">
        <v>100</v>
      </c>
    </row>
    <row r="40" spans="1:13" ht="15">
      <c r="A40" s="128"/>
      <c r="B40" s="136"/>
      <c r="C40" s="37" t="s">
        <v>141</v>
      </c>
      <c r="D40" s="1"/>
      <c r="E40" s="26"/>
      <c r="F40" s="31"/>
      <c r="G40" s="27"/>
      <c r="H40" s="134"/>
      <c r="I40" s="134"/>
      <c r="J40" s="134"/>
      <c r="K40" s="7">
        <v>2</v>
      </c>
      <c r="L40" s="7">
        <v>2</v>
      </c>
      <c r="M40" s="7">
        <v>5</v>
      </c>
    </row>
    <row r="41" spans="1:13" ht="15">
      <c r="A41" s="128"/>
      <c r="B41" s="136"/>
      <c r="C41" s="34" t="s">
        <v>140</v>
      </c>
      <c r="D41" s="31"/>
      <c r="E41" s="26"/>
      <c r="F41" s="22">
        <f>D23</f>
        <v>0</v>
      </c>
      <c r="G41" s="27"/>
      <c r="H41" s="134"/>
      <c r="I41" s="134"/>
      <c r="J41" s="134"/>
      <c r="K41" s="7">
        <v>0.75</v>
      </c>
      <c r="M41" s="7">
        <v>1</v>
      </c>
    </row>
    <row r="42" spans="1:11" ht="13.5" customHeight="1">
      <c r="A42" s="128"/>
      <c r="B42" s="136"/>
      <c r="C42" s="34" t="s">
        <v>143</v>
      </c>
      <c r="D42" s="2"/>
      <c r="E42" s="26"/>
      <c r="G42" s="27"/>
      <c r="H42" s="134"/>
      <c r="I42" s="134"/>
      <c r="J42" s="134"/>
      <c r="K42" s="6">
        <f>IF(OR(D39="",D40=""),0,1)+IF(F41&gt;=L40,10,0)+IF(AND(F41&gt;=M40,D42&gt;=M41),100,0)</f>
        <v>0</v>
      </c>
    </row>
    <row r="43" spans="1:11" ht="6.75" customHeight="1" thickBot="1">
      <c r="A43" s="129"/>
      <c r="B43" s="137"/>
      <c r="C43" s="17"/>
      <c r="D43" s="18"/>
      <c r="E43" s="18"/>
      <c r="F43" s="18"/>
      <c r="G43" s="19"/>
      <c r="H43" s="135"/>
      <c r="I43" s="135"/>
      <c r="J43" s="135"/>
      <c r="K43" s="7"/>
    </row>
    <row r="44" spans="1:11" ht="15" customHeight="1" thickBot="1">
      <c r="A44" s="108"/>
      <c r="B44" s="109" t="s">
        <v>35</v>
      </c>
      <c r="C44" s="110"/>
      <c r="D44" s="110"/>
      <c r="E44" s="110"/>
      <c r="F44" s="110"/>
      <c r="G44" s="110"/>
      <c r="H44" s="110"/>
      <c r="I44" s="110"/>
      <c r="J44" s="111"/>
      <c r="K44" s="7"/>
    </row>
    <row r="45" spans="1:10" ht="6.75" customHeight="1">
      <c r="A45" s="127">
        <v>5</v>
      </c>
      <c r="B45" s="130" t="s">
        <v>128</v>
      </c>
      <c r="C45" s="9"/>
      <c r="D45" s="10"/>
      <c r="E45" s="10"/>
      <c r="F45" s="10"/>
      <c r="G45" s="11"/>
      <c r="H45" s="133">
        <f>IF(K49=1,K46,"")</f>
      </c>
      <c r="I45" s="133">
        <f>IF(K49=11,L46,"")</f>
      </c>
      <c r="J45" s="133">
        <f>IF(K49=111,M46,"")</f>
      </c>
    </row>
    <row r="46" spans="1:13" ht="14.25" customHeight="1">
      <c r="A46" s="128"/>
      <c r="B46" s="131"/>
      <c r="C46" s="24" t="s">
        <v>144</v>
      </c>
      <c r="D46" s="3"/>
      <c r="E46" s="20"/>
      <c r="F46" s="20"/>
      <c r="G46" s="21"/>
      <c r="H46" s="134"/>
      <c r="I46" s="134"/>
      <c r="J46" s="134"/>
      <c r="K46" s="6">
        <v>50</v>
      </c>
      <c r="L46" s="7">
        <v>100</v>
      </c>
      <c r="M46" s="7">
        <v>200</v>
      </c>
    </row>
    <row r="47" spans="1:13" ht="14.25" customHeight="1">
      <c r="A47" s="128"/>
      <c r="B47" s="136"/>
      <c r="C47" s="29" t="s">
        <v>17</v>
      </c>
      <c r="E47" s="26"/>
      <c r="F47" s="22">
        <f>F26</f>
        <v>0</v>
      </c>
      <c r="G47" s="27"/>
      <c r="H47" s="134"/>
      <c r="I47" s="134"/>
      <c r="J47" s="134"/>
      <c r="K47" s="7">
        <v>0.4</v>
      </c>
      <c r="L47" s="7">
        <v>0.5</v>
      </c>
      <c r="M47" s="7">
        <v>0.6</v>
      </c>
    </row>
    <row r="48" spans="1:11" ht="13.5" customHeight="1">
      <c r="A48" s="128"/>
      <c r="B48" s="136"/>
      <c r="C48" s="7" t="s">
        <v>76</v>
      </c>
      <c r="D48" s="2"/>
      <c r="E48" s="26"/>
      <c r="G48" s="27"/>
      <c r="H48" s="134"/>
      <c r="I48" s="134"/>
      <c r="J48" s="134"/>
      <c r="K48" s="7">
        <v>0</v>
      </c>
    </row>
    <row r="49" spans="1:11" ht="15">
      <c r="A49" s="128"/>
      <c r="B49" s="136"/>
      <c r="C49" s="7" t="s">
        <v>77</v>
      </c>
      <c r="D49" s="31"/>
      <c r="E49" s="26"/>
      <c r="F49" s="25">
        <f>IF(F47=0,0,IF(D48&gt;F47,1,D48/F47))</f>
        <v>0</v>
      </c>
      <c r="G49" s="27"/>
      <c r="H49" s="134"/>
      <c r="I49" s="134"/>
      <c r="J49" s="134"/>
      <c r="K49" s="6">
        <f>IF(OR(F49&gt;=K47,F50&gt;0),1,0)+IF(F49&gt;=L47,10,0)+IF(F49&gt;=M47,100,0)</f>
        <v>0</v>
      </c>
    </row>
    <row r="50" spans="1:10" ht="15">
      <c r="A50" s="128"/>
      <c r="B50" s="136"/>
      <c r="C50" s="32" t="s">
        <v>145</v>
      </c>
      <c r="D50" s="31"/>
      <c r="E50" s="26"/>
      <c r="F50" s="33">
        <f>IF(D46="",0,F49-D46)</f>
        <v>0</v>
      </c>
      <c r="G50" s="27"/>
      <c r="H50" s="134"/>
      <c r="I50" s="134"/>
      <c r="J50" s="134"/>
    </row>
    <row r="51" spans="1:10" ht="6.75" customHeight="1" thickBot="1">
      <c r="A51" s="129"/>
      <c r="B51" s="137"/>
      <c r="C51" s="17"/>
      <c r="D51" s="18"/>
      <c r="E51" s="18"/>
      <c r="F51" s="18"/>
      <c r="G51" s="19"/>
      <c r="H51" s="135"/>
      <c r="I51" s="135"/>
      <c r="J51" s="135"/>
    </row>
    <row r="52" spans="1:10" ht="6.75" customHeight="1">
      <c r="A52" s="127">
        <v>6</v>
      </c>
      <c r="B52" s="130" t="s">
        <v>129</v>
      </c>
      <c r="C52" s="9"/>
      <c r="D52" s="10"/>
      <c r="E52" s="10"/>
      <c r="F52" s="10"/>
      <c r="G52" s="11"/>
      <c r="H52" s="133">
        <f>IF(K55=1,K53,"")</f>
      </c>
      <c r="I52" s="133">
        <f>IF(K55=11,L53,"")</f>
      </c>
      <c r="J52" s="133">
        <f>IF(K55=111,M53,"")</f>
      </c>
    </row>
    <row r="53" spans="1:13" ht="14.25" customHeight="1">
      <c r="A53" s="128"/>
      <c r="B53" s="136"/>
      <c r="C53" s="37" t="s">
        <v>146</v>
      </c>
      <c r="D53" s="1"/>
      <c r="E53" s="13"/>
      <c r="F53" s="13"/>
      <c r="G53" s="14"/>
      <c r="H53" s="134"/>
      <c r="I53" s="134"/>
      <c r="J53" s="134"/>
      <c r="K53" s="6">
        <v>50</v>
      </c>
      <c r="L53" s="7">
        <v>100</v>
      </c>
      <c r="M53" s="7">
        <v>200</v>
      </c>
    </row>
    <row r="54" spans="1:13" ht="15">
      <c r="A54" s="128"/>
      <c r="B54" s="136"/>
      <c r="C54" s="37" t="s">
        <v>147</v>
      </c>
      <c r="D54" s="1"/>
      <c r="E54" s="13"/>
      <c r="F54" s="13"/>
      <c r="G54" s="14"/>
      <c r="H54" s="134"/>
      <c r="I54" s="134"/>
      <c r="J54" s="134"/>
      <c r="K54" s="7">
        <v>4</v>
      </c>
      <c r="L54" s="7">
        <v>7</v>
      </c>
      <c r="M54" s="7">
        <v>9</v>
      </c>
    </row>
    <row r="55" spans="1:11" ht="15">
      <c r="A55" s="128"/>
      <c r="B55" s="136"/>
      <c r="C55" s="37" t="s">
        <v>148</v>
      </c>
      <c r="D55" s="1"/>
      <c r="E55" s="13"/>
      <c r="F55" s="13"/>
      <c r="G55" s="14"/>
      <c r="H55" s="134"/>
      <c r="I55" s="134"/>
      <c r="J55" s="134"/>
      <c r="K55" s="6">
        <f>IF(F62&gt;=K54,1,0)+IF(F62&gt;=L54,10,0)+IF(F62&gt;=M54,100,0)</f>
        <v>0</v>
      </c>
    </row>
    <row r="56" spans="1:10" ht="15">
      <c r="A56" s="128"/>
      <c r="B56" s="136"/>
      <c r="C56" s="37" t="s">
        <v>149</v>
      </c>
      <c r="D56" s="1"/>
      <c r="E56" s="13"/>
      <c r="F56" s="13"/>
      <c r="G56" s="14"/>
      <c r="H56" s="134"/>
      <c r="I56" s="134"/>
      <c r="J56" s="134"/>
    </row>
    <row r="57" spans="1:10" ht="15">
      <c r="A57" s="128"/>
      <c r="B57" s="136"/>
      <c r="C57" s="37" t="s">
        <v>150</v>
      </c>
      <c r="D57" s="1"/>
      <c r="E57" s="13"/>
      <c r="F57" s="13"/>
      <c r="G57" s="14"/>
      <c r="H57" s="134"/>
      <c r="I57" s="134"/>
      <c r="J57" s="134"/>
    </row>
    <row r="58" spans="1:10" ht="15">
      <c r="A58" s="128"/>
      <c r="B58" s="136"/>
      <c r="C58" s="37" t="s">
        <v>151</v>
      </c>
      <c r="D58" s="1"/>
      <c r="E58" s="13"/>
      <c r="F58" s="13"/>
      <c r="G58" s="14"/>
      <c r="H58" s="134"/>
      <c r="I58" s="134"/>
      <c r="J58" s="134"/>
    </row>
    <row r="59" spans="1:10" ht="15">
      <c r="A59" s="128"/>
      <c r="B59" s="136"/>
      <c r="C59" s="37" t="s">
        <v>152</v>
      </c>
      <c r="D59" s="1"/>
      <c r="E59" s="13"/>
      <c r="F59" s="13"/>
      <c r="G59" s="14"/>
      <c r="H59" s="134"/>
      <c r="I59" s="134"/>
      <c r="J59" s="134"/>
    </row>
    <row r="60" spans="1:10" ht="15">
      <c r="A60" s="128"/>
      <c r="B60" s="136"/>
      <c r="C60" s="37" t="s">
        <v>153</v>
      </c>
      <c r="D60" s="1"/>
      <c r="E60" s="13"/>
      <c r="F60" s="13"/>
      <c r="G60" s="14"/>
      <c r="H60" s="134"/>
      <c r="I60" s="134"/>
      <c r="J60" s="134"/>
    </row>
    <row r="61" spans="1:10" ht="15">
      <c r="A61" s="128"/>
      <c r="B61" s="136"/>
      <c r="C61" s="37" t="s">
        <v>154</v>
      </c>
      <c r="D61" s="1"/>
      <c r="E61" s="13"/>
      <c r="F61" s="13"/>
      <c r="G61" s="14"/>
      <c r="H61" s="134"/>
      <c r="I61" s="134"/>
      <c r="J61" s="134"/>
    </row>
    <row r="62" spans="1:10" ht="15">
      <c r="A62" s="128"/>
      <c r="B62" s="136"/>
      <c r="C62" s="12" t="s">
        <v>155</v>
      </c>
      <c r="D62" s="15"/>
      <c r="E62" s="13"/>
      <c r="F62" s="16">
        <f>IF(D53="",0,1)+IF(D54="",0,1)+IF(D55="",0,1)++IF(D56="",0,1)+IF(D57="",0,1)+IF(D58="",0,1)+IF(D59="",0,1)+IF(D60="",0,1)+IF(D61="",0,1)</f>
        <v>0</v>
      </c>
      <c r="G62" s="14"/>
      <c r="H62" s="134"/>
      <c r="I62" s="134"/>
      <c r="J62" s="134"/>
    </row>
    <row r="63" spans="1:10" ht="6.75" customHeight="1" thickBot="1">
      <c r="A63" s="129"/>
      <c r="B63" s="137"/>
      <c r="C63" s="17"/>
      <c r="D63" s="18"/>
      <c r="E63" s="18"/>
      <c r="F63" s="18"/>
      <c r="G63" s="19"/>
      <c r="H63" s="135"/>
      <c r="I63" s="135"/>
      <c r="J63" s="135"/>
    </row>
    <row r="64" spans="1:10" ht="6.75" customHeight="1">
      <c r="A64" s="127">
        <v>7</v>
      </c>
      <c r="B64" s="130" t="s">
        <v>158</v>
      </c>
      <c r="C64" s="9"/>
      <c r="D64" s="10"/>
      <c r="E64" s="10"/>
      <c r="F64" s="10"/>
      <c r="G64" s="11"/>
      <c r="H64" s="133">
        <f>IF(K67=1,K65,"")</f>
      </c>
      <c r="I64" s="133">
        <f>IF(K67=11,L65,"")</f>
      </c>
      <c r="J64" s="133">
        <f>IF(K67=111,M65,"")</f>
      </c>
    </row>
    <row r="65" spans="1:13" ht="15">
      <c r="A65" s="128"/>
      <c r="B65" s="136"/>
      <c r="C65" s="34" t="s">
        <v>156</v>
      </c>
      <c r="D65" s="2"/>
      <c r="E65" s="26"/>
      <c r="G65" s="27"/>
      <c r="H65" s="134"/>
      <c r="I65" s="134"/>
      <c r="J65" s="134"/>
      <c r="K65" s="6">
        <v>50</v>
      </c>
      <c r="L65" s="7">
        <v>100</v>
      </c>
      <c r="M65" s="7">
        <v>200</v>
      </c>
    </row>
    <row r="66" spans="1:13" ht="15">
      <c r="A66" s="128"/>
      <c r="B66" s="136"/>
      <c r="C66" s="34" t="s">
        <v>157</v>
      </c>
      <c r="D66" s="2"/>
      <c r="E66" s="13"/>
      <c r="F66" s="13"/>
      <c r="G66" s="27"/>
      <c r="H66" s="134"/>
      <c r="I66" s="134"/>
      <c r="J66" s="134"/>
      <c r="K66" s="7">
        <v>0</v>
      </c>
      <c r="L66" s="7">
        <v>0.6</v>
      </c>
      <c r="M66" s="7">
        <v>0.7</v>
      </c>
    </row>
    <row r="67" spans="1:11" ht="15">
      <c r="A67" s="128"/>
      <c r="B67" s="136"/>
      <c r="C67" s="24" t="s">
        <v>24</v>
      </c>
      <c r="D67" s="35"/>
      <c r="E67" s="26"/>
      <c r="F67" s="25">
        <f>IF(D65=0,0,IF(D66&gt;D65,1,D66/D65))</f>
        <v>0</v>
      </c>
      <c r="G67" s="27"/>
      <c r="H67" s="134"/>
      <c r="I67" s="134"/>
      <c r="J67" s="134"/>
      <c r="K67" s="6">
        <f>IF(F67&gt;K66,1,0)+IF(F67&gt;=L66,10,0)+IF(F67&gt;=M66,100,0)</f>
        <v>0</v>
      </c>
    </row>
    <row r="68" spans="1:10" ht="6.75" customHeight="1" thickBot="1">
      <c r="A68" s="129"/>
      <c r="B68" s="137"/>
      <c r="C68" s="17"/>
      <c r="D68" s="18"/>
      <c r="E68" s="18"/>
      <c r="F68" s="18"/>
      <c r="G68" s="19"/>
      <c r="H68" s="135"/>
      <c r="I68" s="135"/>
      <c r="J68" s="135"/>
    </row>
    <row r="69" spans="1:10" ht="6.75" customHeight="1">
      <c r="A69" s="127">
        <v>8</v>
      </c>
      <c r="B69" s="130" t="s">
        <v>127</v>
      </c>
      <c r="C69" s="9"/>
      <c r="D69" s="10"/>
      <c r="E69" s="10"/>
      <c r="F69" s="10"/>
      <c r="G69" s="11"/>
      <c r="H69" s="133">
        <f>IF(K73=1,K70,"")</f>
      </c>
      <c r="I69" s="133">
        <f>IF(K73=11,L70,"")</f>
      </c>
      <c r="J69" s="133">
        <f>IF(K73=111,M70,"")</f>
      </c>
    </row>
    <row r="70" spans="1:14" ht="15" customHeight="1">
      <c r="A70" s="128"/>
      <c r="B70" s="136"/>
      <c r="C70" s="12" t="s">
        <v>159</v>
      </c>
      <c r="D70" s="20"/>
      <c r="E70" s="36" t="b">
        <v>1</v>
      </c>
      <c r="F70" s="13"/>
      <c r="G70" s="14"/>
      <c r="H70" s="134"/>
      <c r="I70" s="134"/>
      <c r="J70" s="134"/>
      <c r="K70" s="6">
        <v>25</v>
      </c>
      <c r="L70" s="7">
        <v>50</v>
      </c>
      <c r="M70" s="7">
        <v>100</v>
      </c>
      <c r="N70" s="116" t="b">
        <v>0</v>
      </c>
    </row>
    <row r="71" spans="1:14" ht="15">
      <c r="A71" s="128"/>
      <c r="B71" s="136"/>
      <c r="C71" s="12" t="s">
        <v>160</v>
      </c>
      <c r="D71" s="20"/>
      <c r="E71" s="36" t="b">
        <v>0</v>
      </c>
      <c r="F71" s="13"/>
      <c r="G71" s="14"/>
      <c r="H71" s="134"/>
      <c r="I71" s="134"/>
      <c r="J71" s="134"/>
      <c r="K71" s="7">
        <v>3</v>
      </c>
      <c r="L71" s="7">
        <v>4</v>
      </c>
      <c r="M71" s="7">
        <v>5</v>
      </c>
      <c r="N71" s="116" t="b">
        <v>0</v>
      </c>
    </row>
    <row r="72" spans="1:11" ht="15">
      <c r="A72" s="128"/>
      <c r="B72" s="136"/>
      <c r="C72" s="37" t="s">
        <v>25</v>
      </c>
      <c r="D72" s="1"/>
      <c r="E72" s="13"/>
      <c r="F72" s="13"/>
      <c r="G72" s="14"/>
      <c r="H72" s="134"/>
      <c r="I72" s="134"/>
      <c r="J72" s="134"/>
      <c r="K72" s="7"/>
    </row>
    <row r="73" spans="1:11" ht="15">
      <c r="A73" s="128"/>
      <c r="B73" s="136"/>
      <c r="C73" s="37" t="s">
        <v>26</v>
      </c>
      <c r="D73" s="1"/>
      <c r="E73" s="13"/>
      <c r="F73" s="13"/>
      <c r="G73" s="14"/>
      <c r="H73" s="134"/>
      <c r="I73" s="134"/>
      <c r="J73" s="134"/>
      <c r="K73" s="6">
        <f>IF(AND(N70=TRUE,N71=TRUE,F77&gt;=K71),1,0)+IF(F77&gt;=L71,10,0)+IF(F77&gt;=M71,100,0)</f>
        <v>0</v>
      </c>
    </row>
    <row r="74" spans="1:10" ht="15">
      <c r="A74" s="128"/>
      <c r="B74" s="136"/>
      <c r="C74" s="37" t="s">
        <v>27</v>
      </c>
      <c r="D74" s="1"/>
      <c r="E74" s="13"/>
      <c r="F74" s="13"/>
      <c r="G74" s="14"/>
      <c r="H74" s="134"/>
      <c r="I74" s="134"/>
      <c r="J74" s="134"/>
    </row>
    <row r="75" spans="1:10" ht="15">
      <c r="A75" s="128"/>
      <c r="B75" s="136"/>
      <c r="C75" s="37" t="s">
        <v>161</v>
      </c>
      <c r="D75" s="1"/>
      <c r="E75" s="13"/>
      <c r="F75" s="13"/>
      <c r="G75" s="14"/>
      <c r="H75" s="134"/>
      <c r="I75" s="134"/>
      <c r="J75" s="134"/>
    </row>
    <row r="76" spans="1:10" ht="15">
      <c r="A76" s="128"/>
      <c r="B76" s="136"/>
      <c r="C76" s="37" t="s">
        <v>162</v>
      </c>
      <c r="D76" s="1"/>
      <c r="E76" s="13"/>
      <c r="F76" s="13"/>
      <c r="G76" s="14"/>
      <c r="H76" s="134"/>
      <c r="I76" s="134"/>
      <c r="J76" s="134"/>
    </row>
    <row r="77" spans="1:10" ht="15">
      <c r="A77" s="128"/>
      <c r="B77" s="136"/>
      <c r="C77" s="12" t="s">
        <v>28</v>
      </c>
      <c r="D77" s="15"/>
      <c r="E77" s="13"/>
      <c r="F77" s="16">
        <f>IF(D72="",0,1)+IF(D73="",0,1)+IF(D74="",0,1)+IF(D75="",0,1)+IF(D76="",0,1)</f>
        <v>0</v>
      </c>
      <c r="G77" s="14"/>
      <c r="H77" s="134"/>
      <c r="I77" s="134"/>
      <c r="J77" s="134"/>
    </row>
    <row r="78" spans="1:10" ht="6.75" customHeight="1" thickBot="1">
      <c r="A78" s="129"/>
      <c r="B78" s="137"/>
      <c r="C78" s="17"/>
      <c r="D78" s="18"/>
      <c r="E78" s="18"/>
      <c r="F78" s="18"/>
      <c r="G78" s="19"/>
      <c r="H78" s="135"/>
      <c r="I78" s="135"/>
      <c r="J78" s="135"/>
    </row>
    <row r="79" spans="1:10" ht="6.75" customHeight="1">
      <c r="A79" s="127">
        <v>9</v>
      </c>
      <c r="B79" s="130" t="s">
        <v>126</v>
      </c>
      <c r="C79" s="9"/>
      <c r="D79" s="10"/>
      <c r="E79" s="10"/>
      <c r="F79" s="10"/>
      <c r="G79" s="11"/>
      <c r="H79" s="133">
        <f>IF(OR(K83=1,K83=101),K80,"")</f>
      </c>
      <c r="I79" s="133">
        <f>IF(K83=11,L80,"")</f>
      </c>
      <c r="J79" s="133">
        <f>IF(K83=111,M80,"")</f>
      </c>
    </row>
    <row r="80" spans="1:14" ht="15">
      <c r="A80" s="128"/>
      <c r="B80" s="131"/>
      <c r="C80" s="12" t="s">
        <v>163</v>
      </c>
      <c r="D80" s="20"/>
      <c r="E80" s="38" t="b">
        <v>0</v>
      </c>
      <c r="F80" s="20"/>
      <c r="G80" s="21"/>
      <c r="H80" s="134"/>
      <c r="I80" s="134"/>
      <c r="J80" s="134"/>
      <c r="K80" s="6">
        <v>50</v>
      </c>
      <c r="L80" s="7">
        <v>100</v>
      </c>
      <c r="M80" s="7">
        <v>200</v>
      </c>
      <c r="N80" s="116" t="b">
        <v>0</v>
      </c>
    </row>
    <row r="81" spans="1:14" ht="15">
      <c r="A81" s="128"/>
      <c r="B81" s="131"/>
      <c r="C81" s="12" t="s">
        <v>164</v>
      </c>
      <c r="D81" s="20"/>
      <c r="E81" s="38" t="b">
        <v>0</v>
      </c>
      <c r="F81" s="20"/>
      <c r="G81" s="21"/>
      <c r="H81" s="134"/>
      <c r="I81" s="134"/>
      <c r="J81" s="134"/>
      <c r="K81" s="7">
        <v>4</v>
      </c>
      <c r="L81" s="7">
        <v>6</v>
      </c>
      <c r="M81" s="7">
        <v>10</v>
      </c>
      <c r="N81" s="116" t="b">
        <v>0</v>
      </c>
    </row>
    <row r="82" spans="1:14" ht="15">
      <c r="A82" s="128"/>
      <c r="B82" s="131"/>
      <c r="C82" s="12" t="s">
        <v>178</v>
      </c>
      <c r="D82" s="20"/>
      <c r="E82" s="38"/>
      <c r="F82" s="20"/>
      <c r="G82" s="21"/>
      <c r="H82" s="134"/>
      <c r="I82" s="134"/>
      <c r="J82" s="134"/>
      <c r="K82" s="7"/>
      <c r="N82" s="116" t="b">
        <v>0</v>
      </c>
    </row>
    <row r="83" spans="1:14" ht="15">
      <c r="A83" s="128"/>
      <c r="B83" s="131"/>
      <c r="C83" s="12" t="s">
        <v>165</v>
      </c>
      <c r="D83" s="2"/>
      <c r="E83" s="38"/>
      <c r="F83" s="20"/>
      <c r="G83" s="21"/>
      <c r="H83" s="134"/>
      <c r="I83" s="134"/>
      <c r="J83" s="134"/>
      <c r="K83" s="6">
        <f>IF(AND(D83&gt;=1,D84=D83,F95&gt;=K81),IF(D83&gt;1,IF(N80=TRUE,1,0),1),0)+IF(AND(F95&gt;=L81,N81=TRUE),10,0)+IF(AND(F95&gt;=M81,N82=TRUE),100,0)</f>
        <v>0</v>
      </c>
      <c r="N83" s="116"/>
    </row>
    <row r="84" spans="1:14" ht="15">
      <c r="A84" s="128"/>
      <c r="B84" s="131"/>
      <c r="C84" s="12" t="s">
        <v>166</v>
      </c>
      <c r="D84" s="2"/>
      <c r="E84" s="38"/>
      <c r="F84" s="20"/>
      <c r="G84" s="21"/>
      <c r="H84" s="134"/>
      <c r="I84" s="134"/>
      <c r="J84" s="134"/>
      <c r="K84" s="7"/>
      <c r="N84" s="116"/>
    </row>
    <row r="85" spans="1:11" ht="15">
      <c r="A85" s="128"/>
      <c r="B85" s="136"/>
      <c r="C85" s="37" t="s">
        <v>167</v>
      </c>
      <c r="D85" s="1"/>
      <c r="E85" s="13"/>
      <c r="F85" s="13"/>
      <c r="G85" s="14"/>
      <c r="H85" s="134"/>
      <c r="I85" s="134"/>
      <c r="J85" s="134"/>
      <c r="K85" s="7"/>
    </row>
    <row r="86" spans="1:10" ht="15">
      <c r="A86" s="128"/>
      <c r="B86" s="136"/>
      <c r="C86" s="37" t="s">
        <v>168</v>
      </c>
      <c r="D86" s="1"/>
      <c r="E86" s="13"/>
      <c r="F86" s="13"/>
      <c r="G86" s="14"/>
      <c r="H86" s="134"/>
      <c r="I86" s="134"/>
      <c r="J86" s="134"/>
    </row>
    <row r="87" spans="1:10" ht="15">
      <c r="A87" s="128"/>
      <c r="B87" s="136"/>
      <c r="C87" s="37" t="s">
        <v>169</v>
      </c>
      <c r="D87" s="1"/>
      <c r="E87" s="13"/>
      <c r="F87" s="13"/>
      <c r="G87" s="14"/>
      <c r="H87" s="134"/>
      <c r="I87" s="134"/>
      <c r="J87" s="134"/>
    </row>
    <row r="88" spans="1:10" ht="15">
      <c r="A88" s="128"/>
      <c r="B88" s="136"/>
      <c r="C88" s="37" t="s">
        <v>170</v>
      </c>
      <c r="D88" s="1"/>
      <c r="E88" s="13"/>
      <c r="F88" s="13"/>
      <c r="G88" s="14"/>
      <c r="H88" s="134"/>
      <c r="I88" s="134"/>
      <c r="J88" s="134"/>
    </row>
    <row r="89" spans="1:10" ht="15">
      <c r="A89" s="128"/>
      <c r="B89" s="136"/>
      <c r="C89" s="37" t="s">
        <v>171</v>
      </c>
      <c r="D89" s="1"/>
      <c r="E89" s="13"/>
      <c r="F89" s="13"/>
      <c r="G89" s="14"/>
      <c r="H89" s="134"/>
      <c r="I89" s="134"/>
      <c r="J89" s="134"/>
    </row>
    <row r="90" spans="1:10" ht="15">
      <c r="A90" s="128"/>
      <c r="B90" s="136"/>
      <c r="C90" s="37" t="s">
        <v>172</v>
      </c>
      <c r="D90" s="1"/>
      <c r="E90" s="13"/>
      <c r="F90" s="13"/>
      <c r="G90" s="14"/>
      <c r="H90" s="134"/>
      <c r="I90" s="134"/>
      <c r="J90" s="134"/>
    </row>
    <row r="91" spans="1:10" ht="15">
      <c r="A91" s="128"/>
      <c r="B91" s="136"/>
      <c r="C91" s="37" t="s">
        <v>173</v>
      </c>
      <c r="D91" s="1"/>
      <c r="E91" s="13"/>
      <c r="F91" s="13"/>
      <c r="G91" s="14"/>
      <c r="H91" s="134"/>
      <c r="I91" s="134"/>
      <c r="J91" s="134"/>
    </row>
    <row r="92" spans="1:10" ht="15">
      <c r="A92" s="128"/>
      <c r="B92" s="136"/>
      <c r="C92" s="37" t="s">
        <v>174</v>
      </c>
      <c r="D92" s="1"/>
      <c r="E92" s="13"/>
      <c r="F92" s="13"/>
      <c r="G92" s="14"/>
      <c r="H92" s="134"/>
      <c r="I92" s="134"/>
      <c r="J92" s="134"/>
    </row>
    <row r="93" spans="1:10" ht="15">
      <c r="A93" s="128"/>
      <c r="B93" s="136"/>
      <c r="C93" s="37" t="s">
        <v>175</v>
      </c>
      <c r="D93" s="1"/>
      <c r="E93" s="13"/>
      <c r="F93" s="13"/>
      <c r="G93" s="14"/>
      <c r="H93" s="134"/>
      <c r="I93" s="134"/>
      <c r="J93" s="134"/>
    </row>
    <row r="94" spans="1:10" ht="15">
      <c r="A94" s="128"/>
      <c r="B94" s="136"/>
      <c r="C94" s="37" t="s">
        <v>176</v>
      </c>
      <c r="D94" s="1"/>
      <c r="E94" s="13"/>
      <c r="F94" s="13"/>
      <c r="G94" s="14"/>
      <c r="H94" s="134"/>
      <c r="I94" s="134"/>
      <c r="J94" s="134"/>
    </row>
    <row r="95" spans="1:10" ht="15">
      <c r="A95" s="128"/>
      <c r="B95" s="136"/>
      <c r="C95" s="12" t="s">
        <v>177</v>
      </c>
      <c r="D95" s="15"/>
      <c r="E95" s="13"/>
      <c r="F95" s="16">
        <f>IF(D85="",0,1)+IF(D86="",0,1)+IF(D87="",0,1)+IF(D88="",0,1)+IF(D89="",0,1)+IF(D90="",0,1)+IF(D91="",0,1)+IF(D92="",0,1)+IF(D93="",0,1)+IF(D94="",0,1)</f>
        <v>0</v>
      </c>
      <c r="G95" s="14"/>
      <c r="H95" s="134"/>
      <c r="I95" s="134"/>
      <c r="J95" s="134"/>
    </row>
    <row r="96" spans="1:10" ht="6.75" customHeight="1" thickBot="1">
      <c r="A96" s="129"/>
      <c r="B96" s="137"/>
      <c r="C96" s="17"/>
      <c r="D96" s="18"/>
      <c r="E96" s="18"/>
      <c r="F96" s="18"/>
      <c r="G96" s="19"/>
      <c r="H96" s="135"/>
      <c r="I96" s="135"/>
      <c r="J96" s="135"/>
    </row>
    <row r="97" spans="1:10" ht="15" customHeight="1" thickBot="1">
      <c r="A97" s="108"/>
      <c r="B97" s="109" t="s">
        <v>34</v>
      </c>
      <c r="C97" s="110"/>
      <c r="D97" s="110"/>
      <c r="E97" s="110"/>
      <c r="F97" s="110"/>
      <c r="G97" s="110"/>
      <c r="H97" s="110"/>
      <c r="I97" s="110"/>
      <c r="J97" s="111"/>
    </row>
    <row r="98" spans="1:10" ht="6.75" customHeight="1">
      <c r="A98" s="127">
        <v>10</v>
      </c>
      <c r="B98" s="130" t="s">
        <v>125</v>
      </c>
      <c r="C98" s="9"/>
      <c r="D98" s="10"/>
      <c r="E98" s="10"/>
      <c r="F98" s="10"/>
      <c r="G98" s="11"/>
      <c r="H98" s="133">
        <f>IF(K102=1,K99,"")</f>
      </c>
      <c r="I98" s="133">
        <f>IF(K102=11,L99,"")</f>
      </c>
      <c r="J98" s="133">
        <f>IF(K102=111,M99,"")</f>
      </c>
    </row>
    <row r="99" spans="1:14" ht="15">
      <c r="A99" s="128"/>
      <c r="B99" s="131"/>
      <c r="C99" s="12" t="s">
        <v>179</v>
      </c>
      <c r="D99" s="20"/>
      <c r="E99" s="38" t="b">
        <v>1</v>
      </c>
      <c r="F99" s="20"/>
      <c r="G99" s="21"/>
      <c r="H99" s="134"/>
      <c r="I99" s="134"/>
      <c r="J99" s="134"/>
      <c r="K99" s="6">
        <v>50</v>
      </c>
      <c r="L99" s="7">
        <v>100</v>
      </c>
      <c r="M99" s="7">
        <v>200</v>
      </c>
      <c r="N99" s="116" t="b">
        <v>0</v>
      </c>
    </row>
    <row r="100" spans="1:14" ht="15">
      <c r="A100" s="128"/>
      <c r="B100" s="131"/>
      <c r="C100" s="34" t="s">
        <v>186</v>
      </c>
      <c r="D100" s="2"/>
      <c r="E100" s="36" t="b">
        <v>1</v>
      </c>
      <c r="F100" s="13"/>
      <c r="G100" s="14"/>
      <c r="H100" s="134"/>
      <c r="I100" s="134"/>
      <c r="J100" s="134"/>
      <c r="K100" s="7">
        <v>3</v>
      </c>
      <c r="L100" s="7">
        <v>2</v>
      </c>
      <c r="M100" s="7">
        <v>3</v>
      </c>
      <c r="N100" s="116"/>
    </row>
    <row r="101" spans="1:14" ht="15">
      <c r="A101" s="128"/>
      <c r="B101" s="131"/>
      <c r="C101" s="113" t="s">
        <v>184</v>
      </c>
      <c r="D101" s="2"/>
      <c r="E101" s="36"/>
      <c r="F101" s="13"/>
      <c r="G101" s="14"/>
      <c r="H101" s="134"/>
      <c r="I101" s="134"/>
      <c r="J101" s="134"/>
      <c r="K101" s="7"/>
      <c r="N101" s="116"/>
    </row>
    <row r="102" spans="1:11" ht="15">
      <c r="A102" s="128"/>
      <c r="B102" s="131"/>
      <c r="C102" s="37" t="s">
        <v>180</v>
      </c>
      <c r="D102" s="1"/>
      <c r="E102" s="13"/>
      <c r="F102" s="13"/>
      <c r="G102" s="14"/>
      <c r="H102" s="134"/>
      <c r="I102" s="134"/>
      <c r="J102" s="134"/>
      <c r="K102" s="6">
        <f>IF(AND(N99=TRUE,D100&gt;=1,D101&gt;=K100),1,0)+IF(F105&gt;=L100,10,0)+IF(F105&gt;=M100,100,0)</f>
        <v>0</v>
      </c>
    </row>
    <row r="103" spans="1:10" ht="15">
      <c r="A103" s="128"/>
      <c r="B103" s="131"/>
      <c r="C103" s="37" t="s">
        <v>181</v>
      </c>
      <c r="D103" s="1"/>
      <c r="E103" s="13"/>
      <c r="F103" s="13"/>
      <c r="G103" s="14"/>
      <c r="H103" s="134"/>
      <c r="I103" s="134"/>
      <c r="J103" s="134"/>
    </row>
    <row r="104" spans="1:10" ht="15">
      <c r="A104" s="128"/>
      <c r="B104" s="131"/>
      <c r="C104" s="37" t="s">
        <v>182</v>
      </c>
      <c r="D104" s="1"/>
      <c r="E104" s="13"/>
      <c r="F104" s="13"/>
      <c r="G104" s="14"/>
      <c r="H104" s="134"/>
      <c r="I104" s="134"/>
      <c r="J104" s="134"/>
    </row>
    <row r="105" spans="1:10" ht="15">
      <c r="A105" s="128"/>
      <c r="B105" s="131"/>
      <c r="C105" s="34" t="s">
        <v>183</v>
      </c>
      <c r="D105" s="15"/>
      <c r="E105" s="13"/>
      <c r="F105" s="16">
        <f>IF(D102="",0,1)+IF(D103="",0,1)+IF(D104="",0,1)</f>
        <v>0</v>
      </c>
      <c r="G105" s="14"/>
      <c r="H105" s="134"/>
      <c r="I105" s="134"/>
      <c r="J105" s="134"/>
    </row>
    <row r="106" spans="1:10" ht="6.75" customHeight="1" thickBot="1">
      <c r="A106" s="129"/>
      <c r="B106" s="132"/>
      <c r="C106" s="17"/>
      <c r="D106" s="18"/>
      <c r="E106" s="18"/>
      <c r="F106" s="18"/>
      <c r="G106" s="19"/>
      <c r="H106" s="135"/>
      <c r="I106" s="135"/>
      <c r="J106" s="135"/>
    </row>
    <row r="107" spans="1:10" ht="6.75" customHeight="1">
      <c r="A107" s="127">
        <v>11</v>
      </c>
      <c r="B107" s="130" t="s">
        <v>194</v>
      </c>
      <c r="C107" s="9"/>
      <c r="D107" s="10"/>
      <c r="E107" s="10"/>
      <c r="F107" s="10"/>
      <c r="G107" s="11"/>
      <c r="H107" s="133">
        <f>IF(OR(K111=1,K111=101),K108,"")</f>
      </c>
      <c r="I107" s="133">
        <f>IF(K111=11,L108,"")</f>
      </c>
      <c r="J107" s="133">
        <f>IF(K111=111,M108,"")</f>
      </c>
    </row>
    <row r="108" spans="1:14" ht="15">
      <c r="A108" s="128"/>
      <c r="B108" s="131"/>
      <c r="C108" s="12" t="s">
        <v>200</v>
      </c>
      <c r="D108" s="20"/>
      <c r="E108" s="38" t="b">
        <v>1</v>
      </c>
      <c r="F108" s="20"/>
      <c r="G108" s="21"/>
      <c r="H108" s="134"/>
      <c r="I108" s="134"/>
      <c r="J108" s="134"/>
      <c r="K108" s="6">
        <v>50</v>
      </c>
      <c r="L108" s="7">
        <v>100</v>
      </c>
      <c r="M108" s="7">
        <v>200</v>
      </c>
      <c r="N108" s="116" t="b">
        <v>0</v>
      </c>
    </row>
    <row r="109" spans="1:14" ht="15">
      <c r="A109" s="128"/>
      <c r="B109" s="131"/>
      <c r="C109" s="12" t="s">
        <v>185</v>
      </c>
      <c r="D109" s="20"/>
      <c r="E109" s="38" t="b">
        <v>1</v>
      </c>
      <c r="F109" s="20"/>
      <c r="G109" s="21"/>
      <c r="H109" s="134"/>
      <c r="I109" s="134"/>
      <c r="J109" s="134"/>
      <c r="K109" s="7"/>
      <c r="L109" s="7">
        <v>0.6</v>
      </c>
      <c r="M109" s="7">
        <v>0.6666666</v>
      </c>
      <c r="N109" s="116" t="b">
        <v>0</v>
      </c>
    </row>
    <row r="110" spans="1:14" ht="15">
      <c r="A110" s="128"/>
      <c r="B110" s="131"/>
      <c r="C110" s="12" t="s">
        <v>187</v>
      </c>
      <c r="D110" s="20"/>
      <c r="E110" s="38"/>
      <c r="F110" s="20"/>
      <c r="G110" s="21"/>
      <c r="H110" s="134"/>
      <c r="I110" s="134"/>
      <c r="J110" s="134"/>
      <c r="K110" s="7"/>
      <c r="N110" s="116" t="b">
        <v>0</v>
      </c>
    </row>
    <row r="111" spans="1:11" ht="15">
      <c r="A111" s="128"/>
      <c r="B111" s="131"/>
      <c r="C111" s="34" t="s">
        <v>186</v>
      </c>
      <c r="D111" s="119"/>
      <c r="E111" s="119"/>
      <c r="F111" s="22">
        <f>D100</f>
        <v>0</v>
      </c>
      <c r="G111" s="14"/>
      <c r="H111" s="134"/>
      <c r="I111" s="134"/>
      <c r="J111" s="134"/>
      <c r="K111" s="6">
        <f>IF(AND(N108=TRUE,F111&gt;=1,D112&gt;=F111),1,0)+IF(AND(N109=TRUE,F114&gt;=L109),10,0)+IF(AND(F117&gt;=M109,N110=TRUE),100,0)</f>
        <v>0</v>
      </c>
    </row>
    <row r="112" spans="1:11" ht="15">
      <c r="A112" s="128"/>
      <c r="B112" s="131"/>
      <c r="C112" s="37" t="s">
        <v>31</v>
      </c>
      <c r="D112" s="2"/>
      <c r="E112" s="13"/>
      <c r="F112" s="13"/>
      <c r="G112" s="14"/>
      <c r="H112" s="134"/>
      <c r="I112" s="134"/>
      <c r="J112" s="134"/>
      <c r="K112" s="7"/>
    </row>
    <row r="113" spans="1:10" ht="15">
      <c r="A113" s="128"/>
      <c r="B113" s="131"/>
      <c r="C113" s="37" t="s">
        <v>30</v>
      </c>
      <c r="D113" s="2"/>
      <c r="E113" s="13"/>
      <c r="F113" s="13"/>
      <c r="G113" s="14"/>
      <c r="H113" s="134"/>
      <c r="I113" s="134"/>
      <c r="J113" s="134"/>
    </row>
    <row r="114" spans="1:10" ht="15">
      <c r="A114" s="128"/>
      <c r="B114" s="131"/>
      <c r="C114" s="79" t="s">
        <v>197</v>
      </c>
      <c r="D114" s="39"/>
      <c r="E114" s="13"/>
      <c r="F114" s="25">
        <f>IF(F111=0,0,IF(D113&gt;F111,1,D113/F111))</f>
        <v>0</v>
      </c>
      <c r="G114" s="14"/>
      <c r="H114" s="134"/>
      <c r="I114" s="134"/>
      <c r="J114" s="134"/>
    </row>
    <row r="115" spans="1:10" ht="15">
      <c r="A115" s="128"/>
      <c r="B115" s="131"/>
      <c r="C115" s="34" t="s">
        <v>29</v>
      </c>
      <c r="D115" s="15"/>
      <c r="E115" s="13"/>
      <c r="F115" s="16">
        <f>D101</f>
        <v>0</v>
      </c>
      <c r="G115" s="14"/>
      <c r="H115" s="134"/>
      <c r="I115" s="134"/>
      <c r="J115" s="134"/>
    </row>
    <row r="116" spans="1:10" ht="13.5" customHeight="1">
      <c r="A116" s="128"/>
      <c r="B116" s="131"/>
      <c r="C116" s="37" t="s">
        <v>30</v>
      </c>
      <c r="D116" s="2"/>
      <c r="E116" s="13"/>
      <c r="F116" s="13"/>
      <c r="G116" s="14"/>
      <c r="H116" s="134"/>
      <c r="I116" s="134"/>
      <c r="J116" s="134"/>
    </row>
    <row r="117" spans="1:10" ht="15">
      <c r="A117" s="128"/>
      <c r="B117" s="131"/>
      <c r="C117" s="79" t="s">
        <v>78</v>
      </c>
      <c r="D117" s="15"/>
      <c r="E117" s="13"/>
      <c r="F117" s="25">
        <f>IF(F115=0,0,IF(D116&gt;F115,1,D116/F115))</f>
        <v>0</v>
      </c>
      <c r="G117" s="14"/>
      <c r="H117" s="134"/>
      <c r="I117" s="134"/>
      <c r="J117" s="134"/>
    </row>
    <row r="118" spans="1:10" ht="6.75" customHeight="1" thickBot="1">
      <c r="A118" s="129"/>
      <c r="B118" s="132"/>
      <c r="C118" s="17"/>
      <c r="D118" s="18"/>
      <c r="E118" s="18"/>
      <c r="F118" s="18"/>
      <c r="G118" s="19"/>
      <c r="H118" s="135"/>
      <c r="I118" s="135"/>
      <c r="J118" s="135"/>
    </row>
    <row r="119" spans="1:10" ht="15" customHeight="1" thickBot="1">
      <c r="A119" s="108"/>
      <c r="B119" s="110"/>
      <c r="C119" s="110"/>
      <c r="D119" s="110"/>
      <c r="E119" s="110"/>
      <c r="F119" s="110"/>
      <c r="G119" s="110"/>
      <c r="H119" s="110"/>
      <c r="I119" s="110"/>
      <c r="J119" s="111"/>
    </row>
    <row r="120" spans="8:10" ht="15">
      <c r="H120" s="40">
        <f>SUM(H6:H118)</f>
        <v>0</v>
      </c>
      <c r="I120" s="40">
        <f>SUM(I6:I118)</f>
        <v>0</v>
      </c>
      <c r="J120" s="40">
        <f>SUM(J6:J118)</f>
        <v>0</v>
      </c>
    </row>
    <row r="121" spans="1:13" ht="15.75" thickBot="1">
      <c r="A121" s="41">
        <f>IF(D121=1,"®","")</f>
      </c>
      <c r="B121" s="42" t="s">
        <v>39</v>
      </c>
      <c r="C121" s="43"/>
      <c r="D121" s="44">
        <f>IF(AND(J121&gt;=K121,J123&gt;=K123),1,0)+IF(AND(J121&gt;=L121,J123&gt;=L123),10,0)+IF(AND(J121&gt;=M121,J123&gt;=M123),100,0)</f>
        <v>0</v>
      </c>
      <c r="F121" s="45" t="s">
        <v>40</v>
      </c>
      <c r="G121" s="45"/>
      <c r="H121" s="45"/>
      <c r="I121" s="45"/>
      <c r="J121" s="46">
        <f>H120+I120+J120</f>
        <v>0</v>
      </c>
      <c r="K121" s="6">
        <v>525</v>
      </c>
      <c r="L121" s="7">
        <v>750</v>
      </c>
      <c r="M121" s="7">
        <v>1000</v>
      </c>
    </row>
    <row r="122" spans="1:10" ht="15">
      <c r="A122" s="41">
        <f>IF(D121=11,"®","")</f>
      </c>
      <c r="B122" s="112" t="s">
        <v>123</v>
      </c>
      <c r="C122" s="43"/>
      <c r="D122" s="47"/>
      <c r="E122" s="45"/>
      <c r="F122" s="48"/>
      <c r="G122" s="48"/>
      <c r="H122" s="49">
        <f>COUNTIF(H6:H118,"&gt;0")</f>
        <v>0</v>
      </c>
      <c r="I122" s="49">
        <f>COUNTIF(I6:I118,"&gt;0")</f>
        <v>0</v>
      </c>
      <c r="J122" s="49">
        <f>COUNTIF(J6:J118,"&gt;0")</f>
        <v>0</v>
      </c>
    </row>
    <row r="123" spans="1:13" ht="15.75" thickBot="1">
      <c r="A123" s="41">
        <f>IF(D121=111,"®","")</f>
      </c>
      <c r="B123" s="112" t="s">
        <v>124</v>
      </c>
      <c r="C123" s="43"/>
      <c r="D123" s="43"/>
      <c r="F123" s="45" t="s">
        <v>41</v>
      </c>
      <c r="G123" s="48"/>
      <c r="I123" s="50"/>
      <c r="J123" s="51">
        <f>H122+I122+J122</f>
        <v>0</v>
      </c>
      <c r="K123" s="6">
        <v>7</v>
      </c>
      <c r="L123" s="7">
        <v>8</v>
      </c>
      <c r="M123" s="7">
        <v>8</v>
      </c>
    </row>
    <row r="125" ht="20.25">
      <c r="B125" s="52"/>
    </row>
  </sheetData>
  <sheetProtection password="C664" sheet="1" selectLockedCells="1"/>
  <mergeCells count="57">
    <mergeCell ref="A69:A78"/>
    <mergeCell ref="B69:B78"/>
    <mergeCell ref="H69:H78"/>
    <mergeCell ref="I69:I78"/>
    <mergeCell ref="J69:J78"/>
    <mergeCell ref="A45:A51"/>
    <mergeCell ref="B45:B51"/>
    <mergeCell ref="H45:H51"/>
    <mergeCell ref="I45:I51"/>
    <mergeCell ref="J45:J51"/>
    <mergeCell ref="A64:A68"/>
    <mergeCell ref="B64:B68"/>
    <mergeCell ref="H64:H68"/>
    <mergeCell ref="I64:I68"/>
    <mergeCell ref="J64:J68"/>
    <mergeCell ref="A6:A16"/>
    <mergeCell ref="B6:B16"/>
    <mergeCell ref="H6:H16"/>
    <mergeCell ref="I6:I16"/>
    <mergeCell ref="J6:J16"/>
    <mergeCell ref="A1:J1"/>
    <mergeCell ref="A2:J2"/>
    <mergeCell ref="A38:A43"/>
    <mergeCell ref="B38:B43"/>
    <mergeCell ref="H38:H43"/>
    <mergeCell ref="I38:I43"/>
    <mergeCell ref="J38:J43"/>
    <mergeCell ref="I18:I28"/>
    <mergeCell ref="J18:J28"/>
    <mergeCell ref="B18:B28"/>
    <mergeCell ref="A29:A37"/>
    <mergeCell ref="B29:B37"/>
    <mergeCell ref="H29:H37"/>
    <mergeCell ref="I29:I37"/>
    <mergeCell ref="J29:J37"/>
    <mergeCell ref="A18:A28"/>
    <mergeCell ref="H18:H28"/>
    <mergeCell ref="A98:A106"/>
    <mergeCell ref="B98:B106"/>
    <mergeCell ref="H98:H106"/>
    <mergeCell ref="I98:I106"/>
    <mergeCell ref="J98:J106"/>
    <mergeCell ref="J52:J63"/>
    <mergeCell ref="A52:A63"/>
    <mergeCell ref="B52:B63"/>
    <mergeCell ref="H52:H63"/>
    <mergeCell ref="I52:I63"/>
    <mergeCell ref="A107:A118"/>
    <mergeCell ref="B107:B118"/>
    <mergeCell ref="H107:H118"/>
    <mergeCell ref="I107:I118"/>
    <mergeCell ref="J107:J118"/>
    <mergeCell ref="A79:A96"/>
    <mergeCell ref="B79:B96"/>
    <mergeCell ref="H79:H96"/>
    <mergeCell ref="I79:I96"/>
    <mergeCell ref="J79:J96"/>
  </mergeCells>
  <dataValidations count="11">
    <dataValidation type="date" allowBlank="1" showInputMessage="1" showErrorMessage="1" errorTitle="Date Out of Range" error="Date must be during the charter year and not before October 1, 2014 nor after September 30, 2016." sqref="D102:D104">
      <formula1>41913</formula1>
      <formula2>42643</formula2>
    </dataValidation>
    <dataValidation type="whole" operator="greaterThanOrEqual" allowBlank="1" showInputMessage="1" showErrorMessage="1" errorTitle="Number Invalid" error="Must be whole number." sqref="D20:D25 D100 D65:D66 D42 D48 D83 D111:E111">
      <formula1>0</formula1>
    </dataValidation>
    <dataValidation type="decimal" allowBlank="1" showInputMessage="1" showErrorMessage="1" errorTitle="Percent" error="Enter percent between 0 and 100." sqref="D30 D46">
      <formula1>0</formula1>
      <formula2>1</formula2>
    </dataValidation>
    <dataValidation type="whole" operator="greaterThanOrEqual" allowBlank="1" showInputMessage="1" showErrorMessage="1" errorTitle="Number Invalid" error="Must be whole number." sqref="D101">
      <formula1>1</formula1>
    </dataValidation>
    <dataValidation type="whole" allowBlank="1" showInputMessage="1" showErrorMessage="1" errorTitle="Number Invalid" error="Must be whole number thst is not greater than the number of patrols." sqref="D84">
      <formula1>0</formula1>
      <formula2>D83</formula2>
    </dataValidation>
    <dataValidation type="whole" allowBlank="1" showInputMessage="1" showErrorMessage="1" errorTitle="Number Invalid" error="Must be whole number not greater than the total number of assistant Scoutmasters." sqref="D112">
      <formula1>0</formula1>
      <formula2>F111</formula2>
    </dataValidation>
    <dataValidation type="whole" allowBlank="1" showInputMessage="1" showErrorMessage="1" errorTitle="Number Invalid" error="Must be whole number not greater than the total number of assistant Scoutmasters." sqref="D113">
      <formula1>0</formula1>
      <formula2>F111</formula2>
    </dataValidation>
    <dataValidation type="whole" allowBlank="1" showInputMessage="1" showErrorMessage="1" errorTitle="Number Invalid" error="Must be whole number not greater than the total number of committee members." sqref="D116">
      <formula1>0</formula1>
      <formula2>F115</formula2>
    </dataValidation>
    <dataValidation type="whole" allowBlank="1" showInputMessage="1" showErrorMessage="1" errorTitle="Number Invalid" error="Must be whole number not greater than total membership. (Cell F31)" sqref="D32">
      <formula1>0</formula1>
      <formula2>F31</formula2>
    </dataValidation>
    <dataValidation type="whole" operator="greaterThanOrEqual" allowBlank="1" showInputMessage="1" showErrorMessage="1" errorTitle="Number Invalid" error="Must be whole number not greater than number eligible to reregister.  (Cell F33)" sqref="D34">
      <formula1>0</formula1>
    </dataValidation>
    <dataValidation type="date" allowBlank="1" showInputMessage="1" showErrorMessage="1" errorTitle="Date Out of Range" error="Date must be during the charter year and not before October 1, 2014 nor after September 30, 2016." sqref="D7:D14 D19 D39:D40 D53:D61 D72:D76 D85:D94">
      <formula1>41913</formula1>
      <formula2>42643</formula2>
    </dataValidation>
  </dataValidations>
  <printOptions horizontalCentered="1"/>
  <pageMargins left="0.4" right="0.4" top="0.5" bottom="0.5" header="0.3" footer="0.3"/>
  <pageSetup fitToHeight="2" orientation="portrait" scale="77" r:id="rId3"/>
  <rowBreaks count="1" manualBreakCount="1">
    <brk id="68"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showGridLines="0" workbookViewId="0" topLeftCell="A1">
      <selection activeCell="A3" sqref="A3"/>
    </sheetView>
  </sheetViews>
  <sheetFormatPr defaultColWidth="9.140625" defaultRowHeight="15"/>
  <cols>
    <col min="1" max="1" width="6.8515625" style="58" customWidth="1"/>
    <col min="2" max="2" width="41.00390625" style="57" customWidth="1"/>
    <col min="3" max="5" width="25.7109375" style="59" customWidth="1"/>
    <col min="6" max="8" width="9.140625" style="57" customWidth="1"/>
    <col min="9" max="11" width="9.140625" style="57" hidden="1" customWidth="1"/>
    <col min="12" max="16384" width="9.140625" style="57" customWidth="1"/>
  </cols>
  <sheetData>
    <row r="1" spans="1:8" s="56" customFormat="1" ht="30" customHeight="1">
      <c r="A1" s="143" t="str">
        <f>"Troop "&amp;'Setup &amp; Instructions'!C5&amp;" of "&amp;'Setup &amp; Instructions'!C7&amp;" District"</f>
        <v>Troop  of  District</v>
      </c>
      <c r="B1" s="143"/>
      <c r="C1" s="143"/>
      <c r="D1" s="143"/>
      <c r="E1" s="143"/>
      <c r="F1" s="143"/>
      <c r="G1" s="143"/>
      <c r="H1" s="143"/>
    </row>
    <row r="2" spans="1:8" ht="24">
      <c r="A2" s="144" t="s">
        <v>42</v>
      </c>
      <c r="B2" s="144"/>
      <c r="C2" s="144"/>
      <c r="D2" s="144"/>
      <c r="E2" s="144"/>
      <c r="F2" s="144"/>
      <c r="G2" s="144"/>
      <c r="H2" s="144"/>
    </row>
    <row r="3" ht="14.25" thickBot="1"/>
    <row r="4" spans="1:8" ht="36.75" customHeight="1" thickBot="1">
      <c r="A4" s="145" t="s">
        <v>43</v>
      </c>
      <c r="B4" s="82" t="s">
        <v>0</v>
      </c>
      <c r="C4" s="83" t="s">
        <v>44</v>
      </c>
      <c r="D4" s="83" t="s">
        <v>45</v>
      </c>
      <c r="E4" s="83" t="s">
        <v>46</v>
      </c>
      <c r="F4" s="98" t="s">
        <v>1</v>
      </c>
      <c r="G4" s="98" t="s">
        <v>2</v>
      </c>
      <c r="H4" s="99" t="s">
        <v>3</v>
      </c>
    </row>
    <row r="5" spans="1:8" ht="21.75" customHeight="1">
      <c r="A5" s="146"/>
      <c r="B5" s="84" t="s">
        <v>32</v>
      </c>
      <c r="C5" s="140"/>
      <c r="D5" s="147"/>
      <c r="E5" s="147"/>
      <c r="F5" s="142" t="s">
        <v>47</v>
      </c>
      <c r="G5" s="142"/>
      <c r="H5" s="100">
        <v>200</v>
      </c>
    </row>
    <row r="6" spans="1:11" ht="69" customHeight="1">
      <c r="A6" s="85" t="s">
        <v>48</v>
      </c>
      <c r="B6" s="86" t="s">
        <v>80</v>
      </c>
      <c r="C6" s="87" t="s">
        <v>81</v>
      </c>
      <c r="D6" s="87" t="s">
        <v>82</v>
      </c>
      <c r="E6" s="87" t="s">
        <v>83</v>
      </c>
      <c r="F6" s="60">
        <v>50</v>
      </c>
      <c r="G6" s="60">
        <v>100</v>
      </c>
      <c r="H6" s="61">
        <v>200</v>
      </c>
      <c r="I6" s="57">
        <f>'Data Entry'!H6</f>
      </c>
      <c r="J6" s="57">
        <f>'Data Entry'!I6</f>
      </c>
      <c r="K6" s="57">
        <f>'Data Entry'!J6</f>
      </c>
    </row>
    <row r="7" spans="1:8" ht="21.75" customHeight="1">
      <c r="A7" s="88" t="s">
        <v>49</v>
      </c>
      <c r="B7" s="84" t="s">
        <v>33</v>
      </c>
      <c r="C7" s="140"/>
      <c r="D7" s="141"/>
      <c r="E7" s="141"/>
      <c r="F7" s="142" t="s">
        <v>47</v>
      </c>
      <c r="G7" s="142"/>
      <c r="H7" s="100">
        <v>500</v>
      </c>
    </row>
    <row r="8" spans="1:11" ht="63" customHeight="1">
      <c r="A8" s="85" t="s">
        <v>50</v>
      </c>
      <c r="B8" s="89" t="s">
        <v>84</v>
      </c>
      <c r="C8" s="90" t="s">
        <v>85</v>
      </c>
      <c r="D8" s="87" t="s">
        <v>86</v>
      </c>
      <c r="E8" s="87" t="s">
        <v>87</v>
      </c>
      <c r="F8" s="60">
        <v>50</v>
      </c>
      <c r="G8" s="60">
        <v>100</v>
      </c>
      <c r="H8" s="61">
        <v>200</v>
      </c>
      <c r="I8" s="57">
        <f>'Data Entry'!H18</f>
      </c>
      <c r="J8" s="57">
        <f>'Data Entry'!I18</f>
      </c>
      <c r="K8" s="57">
        <f>'Data Entry'!J18</f>
      </c>
    </row>
    <row r="9" spans="1:11" ht="55.5" customHeight="1">
      <c r="A9" s="85" t="s">
        <v>51</v>
      </c>
      <c r="B9" s="91" t="s">
        <v>52</v>
      </c>
      <c r="C9" s="90" t="s">
        <v>88</v>
      </c>
      <c r="D9" s="87" t="s">
        <v>89</v>
      </c>
      <c r="E9" s="87" t="s">
        <v>90</v>
      </c>
      <c r="F9" s="60">
        <v>50</v>
      </c>
      <c r="G9" s="60">
        <v>100</v>
      </c>
      <c r="H9" s="61">
        <v>200</v>
      </c>
      <c r="I9" s="57">
        <f>'Data Entry'!H29</f>
      </c>
      <c r="J9" s="57">
        <f>'Data Entry'!I29</f>
      </c>
      <c r="K9" s="57">
        <f>'Data Entry'!J29</f>
      </c>
    </row>
    <row r="10" spans="1:11" ht="58.5" customHeight="1">
      <c r="A10" s="85" t="s">
        <v>53</v>
      </c>
      <c r="B10" s="92" t="s">
        <v>91</v>
      </c>
      <c r="C10" s="87" t="s">
        <v>92</v>
      </c>
      <c r="D10" s="87" t="s">
        <v>93</v>
      </c>
      <c r="E10" s="87" t="s">
        <v>94</v>
      </c>
      <c r="F10" s="60">
        <v>25</v>
      </c>
      <c r="G10" s="60">
        <v>50</v>
      </c>
      <c r="H10" s="61">
        <v>100</v>
      </c>
      <c r="I10" s="57">
        <f>'Data Entry'!H38</f>
      </c>
      <c r="J10" s="57">
        <f>'Data Entry'!I38</f>
      </c>
      <c r="K10" s="57">
        <f>'Data Entry'!J38</f>
      </c>
    </row>
    <row r="11" spans="1:8" ht="21.75" customHeight="1">
      <c r="A11" s="88" t="s">
        <v>49</v>
      </c>
      <c r="B11" s="84" t="s">
        <v>35</v>
      </c>
      <c r="C11" s="140"/>
      <c r="D11" s="141"/>
      <c r="E11" s="141"/>
      <c r="F11" s="142" t="s">
        <v>47</v>
      </c>
      <c r="G11" s="142"/>
      <c r="H11" s="101">
        <v>900</v>
      </c>
    </row>
    <row r="12" spans="1:11" ht="45.75" customHeight="1">
      <c r="A12" s="85" t="s">
        <v>54</v>
      </c>
      <c r="B12" s="86" t="s">
        <v>95</v>
      </c>
      <c r="C12" s="90" t="s">
        <v>96</v>
      </c>
      <c r="D12" s="90" t="s">
        <v>97</v>
      </c>
      <c r="E12" s="90" t="s">
        <v>98</v>
      </c>
      <c r="F12" s="60">
        <v>50</v>
      </c>
      <c r="G12" s="60">
        <v>100</v>
      </c>
      <c r="H12" s="61">
        <v>200</v>
      </c>
      <c r="I12" s="57">
        <f>'Data Entry'!H45</f>
      </c>
      <c r="J12" s="57">
        <f>'Data Entry'!I45</f>
      </c>
      <c r="K12" s="57">
        <f>'Data Entry'!J45</f>
      </c>
    </row>
    <row r="13" spans="1:11" ht="45.75" customHeight="1">
      <c r="A13" s="85" t="s">
        <v>55</v>
      </c>
      <c r="B13" s="93" t="s">
        <v>99</v>
      </c>
      <c r="C13" s="90" t="s">
        <v>100</v>
      </c>
      <c r="D13" s="87" t="s">
        <v>101</v>
      </c>
      <c r="E13" s="87" t="s">
        <v>102</v>
      </c>
      <c r="F13" s="60">
        <v>50</v>
      </c>
      <c r="G13" s="60">
        <v>100</v>
      </c>
      <c r="H13" s="61">
        <v>200</v>
      </c>
      <c r="I13" s="57">
        <f>'Data Entry'!H52</f>
      </c>
      <c r="J13" s="57">
        <f>'Data Entry'!I52</f>
      </c>
      <c r="K13" s="57">
        <f>'Data Entry'!J52</f>
      </c>
    </row>
    <row r="14" spans="1:11" ht="43.5" customHeight="1">
      <c r="A14" s="85" t="s">
        <v>56</v>
      </c>
      <c r="B14" s="93" t="s">
        <v>103</v>
      </c>
      <c r="C14" s="90" t="s">
        <v>104</v>
      </c>
      <c r="D14" s="87" t="s">
        <v>105</v>
      </c>
      <c r="E14" s="87" t="s">
        <v>106</v>
      </c>
      <c r="F14" s="60">
        <v>50</v>
      </c>
      <c r="G14" s="60">
        <v>100</v>
      </c>
      <c r="H14" s="61">
        <v>200</v>
      </c>
      <c r="I14" s="57">
        <f>'Data Entry'!H64</f>
      </c>
      <c r="J14" s="57">
        <f>'Data Entry'!I64</f>
      </c>
      <c r="K14" s="57">
        <f>'Data Entry'!J64</f>
      </c>
    </row>
    <row r="15" spans="1:11" ht="46.5" customHeight="1">
      <c r="A15" s="85" t="s">
        <v>57</v>
      </c>
      <c r="B15" s="86" t="s">
        <v>107</v>
      </c>
      <c r="C15" s="90" t="s">
        <v>58</v>
      </c>
      <c r="D15" s="90" t="s">
        <v>108</v>
      </c>
      <c r="E15" s="90" t="s">
        <v>109</v>
      </c>
      <c r="F15" s="60">
        <v>25</v>
      </c>
      <c r="G15" s="60">
        <v>50</v>
      </c>
      <c r="H15" s="61">
        <v>100</v>
      </c>
      <c r="I15" s="57">
        <f>'Data Entry'!H69</f>
      </c>
      <c r="J15" s="57">
        <f>'Data Entry'!I69</f>
      </c>
      <c r="K15" s="57">
        <f>'Data Entry'!J69</f>
      </c>
    </row>
    <row r="16" spans="1:11" ht="79.5" customHeight="1">
      <c r="A16" s="85" t="s">
        <v>59</v>
      </c>
      <c r="B16" s="93" t="s">
        <v>110</v>
      </c>
      <c r="C16" s="90" t="s">
        <v>111</v>
      </c>
      <c r="D16" s="87" t="s">
        <v>112</v>
      </c>
      <c r="E16" s="87" t="s">
        <v>113</v>
      </c>
      <c r="F16" s="60">
        <v>50</v>
      </c>
      <c r="G16" s="60">
        <v>100</v>
      </c>
      <c r="H16" s="61">
        <v>200</v>
      </c>
      <c r="I16" s="57">
        <f>'Data Entry'!H79</f>
      </c>
      <c r="J16" s="57">
        <f>'Data Entry'!I79</f>
      </c>
      <c r="K16" s="57">
        <f>'Data Entry'!J79</f>
      </c>
    </row>
    <row r="17" spans="1:8" ht="21.75" customHeight="1">
      <c r="A17" s="88" t="s">
        <v>49</v>
      </c>
      <c r="B17" s="84" t="s">
        <v>60</v>
      </c>
      <c r="C17" s="140"/>
      <c r="D17" s="141"/>
      <c r="E17" s="141"/>
      <c r="F17" s="142" t="s">
        <v>47</v>
      </c>
      <c r="G17" s="142"/>
      <c r="H17" s="100">
        <v>400</v>
      </c>
    </row>
    <row r="18" spans="1:11" ht="59.25" customHeight="1">
      <c r="A18" s="85" t="s">
        <v>61</v>
      </c>
      <c r="B18" s="86" t="s">
        <v>114</v>
      </c>
      <c r="C18" s="90" t="s">
        <v>115</v>
      </c>
      <c r="D18" s="90" t="s">
        <v>116</v>
      </c>
      <c r="E18" s="90" t="s">
        <v>117</v>
      </c>
      <c r="F18" s="60">
        <v>50</v>
      </c>
      <c r="G18" s="60">
        <v>100</v>
      </c>
      <c r="H18" s="61">
        <v>200</v>
      </c>
      <c r="I18" s="57">
        <f>'Data Entry'!H98</f>
      </c>
      <c r="J18" s="57">
        <f>'Data Entry'!I98</f>
      </c>
      <c r="K18" s="57">
        <f>'Data Entry'!J98</f>
      </c>
    </row>
    <row r="19" spans="1:11" ht="83.25" customHeight="1" thickBot="1">
      <c r="A19" s="94" t="s">
        <v>62</v>
      </c>
      <c r="B19" s="95" t="s">
        <v>195</v>
      </c>
      <c r="C19" s="96" t="s">
        <v>118</v>
      </c>
      <c r="D19" s="97" t="s">
        <v>119</v>
      </c>
      <c r="E19" s="97" t="s">
        <v>120</v>
      </c>
      <c r="F19" s="62">
        <v>50</v>
      </c>
      <c r="G19" s="62">
        <v>100</v>
      </c>
      <c r="H19" s="63">
        <v>200</v>
      </c>
      <c r="I19" s="57">
        <f>'Data Entry'!H107</f>
      </c>
      <c r="J19" s="57">
        <f>'Data Entry'!I107</f>
      </c>
      <c r="K19" s="57">
        <f>'Data Entry'!J107</f>
      </c>
    </row>
    <row r="20" spans="5:8" ht="22.5" customHeight="1">
      <c r="E20" s="64"/>
      <c r="F20" s="65"/>
      <c r="G20" s="65"/>
      <c r="H20" s="65"/>
    </row>
    <row r="21" spans="1:8" ht="18.75" customHeight="1" thickBot="1">
      <c r="A21" s="66" t="str">
        <f>IF('Data Entry'!D121=1,"ý","o")</f>
        <v>o</v>
      </c>
      <c r="B21" s="67" t="s">
        <v>64</v>
      </c>
      <c r="C21" s="68"/>
      <c r="E21" s="69" t="s">
        <v>65</v>
      </c>
      <c r="H21" s="70">
        <f>'Data Entry'!J121</f>
        <v>0</v>
      </c>
    </row>
    <row r="22" spans="1:5" ht="18.75" customHeight="1">
      <c r="A22" s="66" t="str">
        <f>IF('Data Entry'!D121=11,"ý","o")</f>
        <v>o</v>
      </c>
      <c r="B22" s="67" t="s">
        <v>121</v>
      </c>
      <c r="C22" s="68"/>
      <c r="E22" s="69"/>
    </row>
    <row r="23" spans="1:8" ht="18.75" customHeight="1" thickBot="1">
      <c r="A23" s="66" t="str">
        <f>IF('Data Entry'!D121=111,"ý","o")</f>
        <v>o</v>
      </c>
      <c r="B23" s="67" t="s">
        <v>122</v>
      </c>
      <c r="C23" s="68"/>
      <c r="D23" s="68"/>
      <c r="E23" s="69" t="s">
        <v>66</v>
      </c>
      <c r="H23" s="71">
        <f>'Data Entry'!J123</f>
        <v>0</v>
      </c>
    </row>
    <row r="24" spans="1:8" ht="18.75" customHeight="1">
      <c r="A24" s="72"/>
      <c r="E24" s="69"/>
      <c r="F24" s="69"/>
      <c r="G24" s="69"/>
      <c r="H24" s="69"/>
    </row>
    <row r="25" spans="1:2" ht="18.75" customHeight="1">
      <c r="A25" s="73" t="s">
        <v>63</v>
      </c>
      <c r="B25" s="74" t="s">
        <v>193</v>
      </c>
    </row>
    <row r="26" ht="14.25" customHeight="1">
      <c r="A26" s="72"/>
    </row>
    <row r="27" spans="1:3" ht="12.75" customHeight="1">
      <c r="A27" s="73" t="s">
        <v>63</v>
      </c>
      <c r="B27" s="75" t="s">
        <v>67</v>
      </c>
      <c r="C27" s="57"/>
    </row>
    <row r="28" ht="29.25" customHeight="1">
      <c r="C28" s="57"/>
    </row>
    <row r="29" spans="2:4" ht="13.5">
      <c r="B29" s="76" t="s">
        <v>192</v>
      </c>
      <c r="C29" s="57"/>
      <c r="D29" s="76" t="s">
        <v>68</v>
      </c>
    </row>
    <row r="30" spans="2:3" ht="21" customHeight="1">
      <c r="B30" s="76"/>
      <c r="C30" s="57"/>
    </row>
    <row r="31" spans="2:4" ht="13.5">
      <c r="B31" s="76" t="s">
        <v>69</v>
      </c>
      <c r="C31" s="57"/>
      <c r="D31" s="76" t="s">
        <v>68</v>
      </c>
    </row>
    <row r="32" ht="21" customHeight="1">
      <c r="C32" s="57"/>
    </row>
    <row r="33" spans="2:4" ht="13.5">
      <c r="B33" s="76" t="s">
        <v>70</v>
      </c>
      <c r="C33" s="57"/>
      <c r="D33" s="76" t="s">
        <v>68</v>
      </c>
    </row>
    <row r="34" spans="1:3" ht="21" customHeight="1">
      <c r="A34" s="59"/>
      <c r="C34" s="57"/>
    </row>
    <row r="35" spans="1:3" ht="12.75">
      <c r="A35" s="59"/>
      <c r="B35" s="77" t="s">
        <v>199</v>
      </c>
      <c r="C35" s="57"/>
    </row>
    <row r="36" spans="1:3" ht="18" customHeight="1">
      <c r="A36" s="59"/>
      <c r="B36" s="77"/>
      <c r="C36" s="57"/>
    </row>
    <row r="37" ht="13.5">
      <c r="B37" s="78"/>
    </row>
    <row r="38" ht="13.5">
      <c r="B38" s="78"/>
    </row>
  </sheetData>
  <sheetProtection password="C664" sheet="1" selectLockedCells="1" selectUnlockedCells="1"/>
  <mergeCells count="11">
    <mergeCell ref="F7:G7"/>
    <mergeCell ref="C11:E11"/>
    <mergeCell ref="F11:G11"/>
    <mergeCell ref="C17:E17"/>
    <mergeCell ref="F17:G17"/>
    <mergeCell ref="A1:H1"/>
    <mergeCell ref="A2:H2"/>
    <mergeCell ref="A4:A5"/>
    <mergeCell ref="C5:E5"/>
    <mergeCell ref="F5:G5"/>
    <mergeCell ref="C7:E7"/>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0">
    <cfRule type="expression" priority="24" dxfId="0" stopIfTrue="1">
      <formula>$I10&lt;&gt;""</formula>
    </cfRule>
  </conditionalFormatting>
  <conditionalFormatting sqref="G10">
    <cfRule type="expression" priority="23" dxfId="0" stopIfTrue="1">
      <formula>$J10&lt;&gt;""</formula>
    </cfRule>
  </conditionalFormatting>
  <conditionalFormatting sqref="H10">
    <cfRule type="expression" priority="22" dxfId="0" stopIfTrue="1">
      <formula>$K10&lt;&gt;""</formula>
    </cfRule>
  </conditionalFormatting>
  <conditionalFormatting sqref="F12">
    <cfRule type="expression" priority="21" dxfId="0" stopIfTrue="1">
      <formula>$I12&lt;&gt;""</formula>
    </cfRule>
  </conditionalFormatting>
  <conditionalFormatting sqref="G12">
    <cfRule type="expression" priority="20" dxfId="0" stopIfTrue="1">
      <formula>$J12&lt;&gt;""</formula>
    </cfRule>
  </conditionalFormatting>
  <conditionalFormatting sqref="H12">
    <cfRule type="expression" priority="19" dxfId="0" stopIfTrue="1">
      <formula>$K12&lt;&gt;""</formula>
    </cfRule>
  </conditionalFormatting>
  <conditionalFormatting sqref="F13">
    <cfRule type="expression" priority="18" dxfId="0" stopIfTrue="1">
      <formula>$I13&lt;&gt;""</formula>
    </cfRule>
  </conditionalFormatting>
  <conditionalFormatting sqref="G13">
    <cfRule type="expression" priority="17" dxfId="0" stopIfTrue="1">
      <formula>$J13&lt;&gt;""</formula>
    </cfRule>
  </conditionalFormatting>
  <conditionalFormatting sqref="H13">
    <cfRule type="expression" priority="16" dxfId="0" stopIfTrue="1">
      <formula>$K13&lt;&gt;""</formula>
    </cfRule>
  </conditionalFormatting>
  <conditionalFormatting sqref="F14">
    <cfRule type="expression" priority="15" dxfId="0" stopIfTrue="1">
      <formula>$I14&lt;&gt;""</formula>
    </cfRule>
  </conditionalFormatting>
  <conditionalFormatting sqref="G14">
    <cfRule type="expression" priority="14" dxfId="0" stopIfTrue="1">
      <formula>$J14&lt;&gt;""</formula>
    </cfRule>
  </conditionalFormatting>
  <conditionalFormatting sqref="H14">
    <cfRule type="expression" priority="13" dxfId="0" stopIfTrue="1">
      <formula>$K14&lt;&gt;""</formula>
    </cfRule>
  </conditionalFormatting>
  <conditionalFormatting sqref="F15">
    <cfRule type="expression" priority="12" dxfId="0" stopIfTrue="1">
      <formula>$I15&lt;&gt;""</formula>
    </cfRule>
  </conditionalFormatting>
  <conditionalFormatting sqref="G15">
    <cfRule type="expression" priority="11" dxfId="0" stopIfTrue="1">
      <formula>$J15&lt;&gt;""</formula>
    </cfRule>
  </conditionalFormatting>
  <conditionalFormatting sqref="H15">
    <cfRule type="expression" priority="10" dxfId="0" stopIfTrue="1">
      <formula>$K15&lt;&gt;""</formula>
    </cfRule>
  </conditionalFormatting>
  <conditionalFormatting sqref="F16">
    <cfRule type="expression" priority="9" dxfId="0" stopIfTrue="1">
      <formula>$I16&lt;&gt;""</formula>
    </cfRule>
  </conditionalFormatting>
  <conditionalFormatting sqref="G16">
    <cfRule type="expression" priority="8" dxfId="0" stopIfTrue="1">
      <formula>$J16&lt;&gt;""</formula>
    </cfRule>
  </conditionalFormatting>
  <conditionalFormatting sqref="H16">
    <cfRule type="expression" priority="7" dxfId="0" stopIfTrue="1">
      <formula>$K16&lt;&gt;""</formula>
    </cfRule>
  </conditionalFormatting>
  <conditionalFormatting sqref="F18">
    <cfRule type="expression" priority="6" dxfId="0" stopIfTrue="1">
      <formula>$I18&lt;&gt;""</formula>
    </cfRule>
  </conditionalFormatting>
  <conditionalFormatting sqref="G18">
    <cfRule type="expression" priority="5" dxfId="0" stopIfTrue="1">
      <formula>$J18&lt;&gt;""</formula>
    </cfRule>
  </conditionalFormatting>
  <conditionalFormatting sqref="H18">
    <cfRule type="expression" priority="4" dxfId="0" stopIfTrue="1">
      <formula>$K18&lt;&gt;""</formula>
    </cfRule>
  </conditionalFormatting>
  <conditionalFormatting sqref="F19">
    <cfRule type="expression" priority="3" dxfId="0" stopIfTrue="1">
      <formula>$I19&lt;&gt;""</formula>
    </cfRule>
  </conditionalFormatting>
  <conditionalFormatting sqref="G19">
    <cfRule type="expression" priority="2" dxfId="0" stopIfTrue="1">
      <formula>$J19&lt;&gt;""</formula>
    </cfRule>
  </conditionalFormatting>
  <conditionalFormatting sqref="H19">
    <cfRule type="expression" priority="1" dxfId="0" stopIfTrue="1">
      <formula>$K19&lt;&gt;""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2014-11-11T04:11:12Z</cp:lastPrinted>
  <dcterms:created xsi:type="dcterms:W3CDTF">2014-08-26T17:24:57Z</dcterms:created>
  <dcterms:modified xsi:type="dcterms:W3CDTF">2015-10-29T01:00:31Z</dcterms:modified>
  <cp:category/>
  <cp:version/>
  <cp:contentType/>
  <cp:contentStatus/>
</cp:coreProperties>
</file>